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showInkAnnotation="0" autoCompressPictures="0"/>
  <mc:AlternateContent xmlns:mc="http://schemas.openxmlformats.org/markup-compatibility/2006">
    <mc:Choice Requires="x15">
      <x15ac:absPath xmlns:x15ac="http://schemas.microsoft.com/office/spreadsheetml/2010/11/ac" url="/Users/christianlatour/Library/Mobile Documents/com~apple~CloudDocs/COURS MÉRICI/Hiver 2023/Finance gaganante (430-853-ME)/"/>
    </mc:Choice>
  </mc:AlternateContent>
  <xr:revisionPtr revIDLastSave="0" documentId="8_{4BD5737A-97AA-4247-8461-EFD1C80D91CD}" xr6:coauthVersionLast="47" xr6:coauthVersionMax="47" xr10:uidLastSave="{00000000-0000-0000-0000-000000000000}"/>
  <bookViews>
    <workbookView xWindow="0" yWindow="500" windowWidth="28800" windowHeight="16420" tabRatio="955" firstSheet="4" activeTab="9" xr2:uid="{00000000-000D-0000-FFFF-FFFF00000000}"/>
  </bookViews>
  <sheets>
    <sheet name="Calendrier 2024" sheetId="16" r:id="rId1"/>
    <sheet name="État des Résultats" sheetId="9" r:id="rId2"/>
    <sheet name="Revenus Chambres " sheetId="18" r:id="rId3"/>
    <sheet name="Revenus Nourritures" sheetId="10" r:id="rId4"/>
    <sheet name="Revenus Boissons" sheetId="11" r:id="rId5"/>
    <sheet name="Autres revenus" sheetId="12" r:id="rId6"/>
    <sheet name="Coût des marchandises vendues " sheetId="15" r:id="rId7"/>
    <sheet name="Salaires" sheetId="17" r:id="rId8"/>
    <sheet name="Total des coûts d'exploitation" sheetId="1" r:id="rId9"/>
    <sheet name="Coût d'occupation " sheetId="2" r:id="rId10"/>
    <sheet name="Coût direct d'exploitation " sheetId="3" r:id="rId11"/>
    <sheet name="Musique &amp; Divertissement" sheetId="4" r:id="rId12"/>
    <sheet name="Mark &amp; Communication marketing" sheetId="5" r:id="rId13"/>
    <sheet name="Services publics" sheetId="6" r:id="rId14"/>
    <sheet name="Administration &amp; Frais généraux" sheetId="7" r:id="rId15"/>
    <sheet name="Entretien &amp; Réparations" sheetId="8" r:id="rId16"/>
    <sheet name="Frais financier" sheetId="13" r:id="rId17"/>
    <sheet name="Amortissement" sheetId="14" r:id="rId18"/>
  </sheets>
  <definedNames>
    <definedName name="image1" localSheetId="14">#REF!</definedName>
    <definedName name="image1" localSheetId="17">#REF!</definedName>
    <definedName name="image1" localSheetId="5">#REF!</definedName>
    <definedName name="image1" localSheetId="0">#REF!</definedName>
    <definedName name="image1" localSheetId="9">#REF!</definedName>
    <definedName name="image1" localSheetId="6">#REF!</definedName>
    <definedName name="image1" localSheetId="10">#REF!</definedName>
    <definedName name="image1" localSheetId="15">#REF!</definedName>
    <definedName name="image1" localSheetId="1">#REF!</definedName>
    <definedName name="image1" localSheetId="16">#REF!</definedName>
    <definedName name="image1" localSheetId="12">#REF!</definedName>
    <definedName name="image1" localSheetId="11">#REF!</definedName>
    <definedName name="image1" localSheetId="4">#REF!</definedName>
    <definedName name="image1" localSheetId="2">#REF!</definedName>
    <definedName name="image1" localSheetId="3">#REF!</definedName>
    <definedName name="image1" localSheetId="7">#REF!</definedName>
    <definedName name="image1" localSheetId="13">#REF!</definedName>
    <definedName name="image1" localSheetId="8">#REF!</definedName>
    <definedName name="image1">#REF!</definedName>
    <definedName name="image2" localSheetId="14">#REF!</definedName>
    <definedName name="image2" localSheetId="17">#REF!</definedName>
    <definedName name="image2" localSheetId="5">#REF!</definedName>
    <definedName name="image2" localSheetId="0">#REF!</definedName>
    <definedName name="image2" localSheetId="9">#REF!</definedName>
    <definedName name="image2" localSheetId="6">#REF!</definedName>
    <definedName name="image2" localSheetId="10">#REF!</definedName>
    <definedName name="image2" localSheetId="15">#REF!</definedName>
    <definedName name="image2" localSheetId="1">#REF!</definedName>
    <definedName name="image2" localSheetId="16">#REF!</definedName>
    <definedName name="image2" localSheetId="12">#REF!</definedName>
    <definedName name="image2" localSheetId="11">#REF!</definedName>
    <definedName name="image2" localSheetId="4">#REF!</definedName>
    <definedName name="image2" localSheetId="2">#REF!</definedName>
    <definedName name="image2" localSheetId="3">#REF!</definedName>
    <definedName name="image2" localSheetId="7">#REF!</definedName>
    <definedName name="image2" localSheetId="13">#REF!</definedName>
    <definedName name="image2">#REF!</definedName>
    <definedName name="_xlnm.Print_Area" localSheetId="14">'Administration &amp; Frais généraux'!$B$2:$AQ$29</definedName>
    <definedName name="_xlnm.Print_Area" localSheetId="17">Amortissement!$B$2:$AQ$24</definedName>
    <definedName name="_xlnm.Print_Area" localSheetId="5">'Autres revenus'!$B$2:$AQ$24</definedName>
    <definedName name="_xlnm.Print_Area" localSheetId="9">'Coût d''occupation '!$B$2:$AQ$26</definedName>
    <definedName name="_xlnm.Print_Area" localSheetId="6">'Coût des marchandises vendues '!$B$2:$AQ$18</definedName>
    <definedName name="_xlnm.Print_Area" localSheetId="10">'Coût direct d''exploitation '!$B$2:$AQ$34</definedName>
    <definedName name="_xlnm.Print_Area" localSheetId="15">'Entretien &amp; Réparations'!$B$2:$AQ$31</definedName>
    <definedName name="_xlnm.Print_Area" localSheetId="1">'État des Résultats'!$C$2:$AQ$46</definedName>
    <definedName name="_xlnm.Print_Area" localSheetId="16">'Frais financier'!$B$2:$AQ$24</definedName>
    <definedName name="_xlnm.Print_Area" localSheetId="12">'Mark &amp; Communication marketing'!$B$2:$AQ$25</definedName>
    <definedName name="_xlnm.Print_Area" localSheetId="11">'Musique &amp; Divertissement'!$B$2:$AQ$24</definedName>
    <definedName name="_xlnm.Print_Area" localSheetId="4">'Revenus Boissons'!$B$2:$AQ$24</definedName>
    <definedName name="_xlnm.Print_Area" localSheetId="2">'Revenus Chambres '!$B$2:$AQ$24</definedName>
    <definedName name="_xlnm.Print_Area" localSheetId="3">'Revenus Nourritures'!$B$2:$AQ$24</definedName>
    <definedName name="_xlnm.Print_Area" localSheetId="7">Salaires!$B$2:$AQ$24</definedName>
    <definedName name="_xlnm.Print_Area" localSheetId="13">'Services publics'!$B$2:$AQ$23</definedName>
    <definedName name="_xlnm.Print_Area" localSheetId="8">'Total des coûts d''exploitation'!$B$2:$AQ$21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 l="1"/>
  <c r="E6" i="17"/>
  <c r="AP18" i="15"/>
  <c r="AL18" i="15"/>
  <c r="AI18" i="15"/>
  <c r="AF18" i="15"/>
  <c r="AC18" i="15"/>
  <c r="Z18" i="15"/>
  <c r="W18" i="15"/>
  <c r="T18" i="15"/>
  <c r="Q18" i="15"/>
  <c r="N18" i="15"/>
  <c r="K18" i="15"/>
  <c r="H18" i="15"/>
  <c r="E18" i="15"/>
  <c r="AP13" i="15"/>
  <c r="AL13" i="15"/>
  <c r="AI13" i="15"/>
  <c r="AF13" i="15"/>
  <c r="AC13" i="15"/>
  <c r="Z13" i="15"/>
  <c r="W13" i="15"/>
  <c r="T13" i="15"/>
  <c r="Q13" i="15"/>
  <c r="N13" i="15"/>
  <c r="K13" i="15"/>
  <c r="H13" i="15"/>
  <c r="E13" i="15"/>
  <c r="AQ6" i="18"/>
  <c r="AM6" i="18"/>
  <c r="AJ6" i="18"/>
  <c r="AG6" i="18"/>
  <c r="AD6" i="18"/>
  <c r="AA6" i="18"/>
  <c r="X6" i="18"/>
  <c r="U6" i="18"/>
  <c r="R6" i="18"/>
  <c r="O6" i="18"/>
  <c r="L6" i="18"/>
  <c r="I6" i="18"/>
  <c r="F6" i="18"/>
  <c r="AQ7" i="18"/>
  <c r="AT44" i="9"/>
  <c r="AQ39" i="9"/>
  <c r="AM39" i="9"/>
  <c r="AJ39" i="9"/>
  <c r="AG39" i="9"/>
  <c r="AD39" i="9"/>
  <c r="AA39" i="9"/>
  <c r="X39" i="9"/>
  <c r="U39" i="9"/>
  <c r="R39" i="9"/>
  <c r="O39" i="9"/>
  <c r="AT46" i="9"/>
  <c r="AT42" i="9"/>
  <c r="AT37" i="9"/>
  <c r="AT34" i="9"/>
  <c r="AT33" i="9"/>
  <c r="AT32" i="9"/>
  <c r="AT31" i="9"/>
  <c r="AT30" i="9"/>
  <c r="AT29" i="9"/>
  <c r="AT28" i="9"/>
  <c r="AT26" i="9"/>
  <c r="AT21" i="9"/>
  <c r="AT20" i="9"/>
  <c r="AQ35" i="9"/>
  <c r="AQ34" i="9"/>
  <c r="AQ33" i="9"/>
  <c r="AQ32" i="9"/>
  <c r="AQ31" i="9"/>
  <c r="AQ30" i="9"/>
  <c r="AQ29" i="9"/>
  <c r="AQ28" i="9"/>
  <c r="AM35" i="9"/>
  <c r="AM34" i="9"/>
  <c r="AM33" i="9"/>
  <c r="AM32" i="9"/>
  <c r="AM31" i="9"/>
  <c r="AM30" i="9"/>
  <c r="AM29" i="9"/>
  <c r="AM28" i="9"/>
  <c r="AJ35" i="9"/>
  <c r="AJ34" i="9"/>
  <c r="AJ33" i="9"/>
  <c r="AJ32" i="9"/>
  <c r="AJ31" i="9"/>
  <c r="AJ30" i="9"/>
  <c r="AJ29" i="9"/>
  <c r="AJ28" i="9"/>
  <c r="AG35" i="9"/>
  <c r="AG34" i="9"/>
  <c r="AG33" i="9"/>
  <c r="AG32" i="9"/>
  <c r="AG31" i="9"/>
  <c r="AG30" i="9"/>
  <c r="AG29" i="9"/>
  <c r="AG28" i="9"/>
  <c r="AD35" i="9"/>
  <c r="AD34" i="9"/>
  <c r="AD33" i="9"/>
  <c r="AD32" i="9"/>
  <c r="AD31" i="9"/>
  <c r="AD30" i="9"/>
  <c r="AD29" i="9"/>
  <c r="AD28" i="9"/>
  <c r="AA35" i="9"/>
  <c r="AA34" i="9"/>
  <c r="AA33" i="9"/>
  <c r="AA32" i="9"/>
  <c r="AA31" i="9"/>
  <c r="AA30" i="9"/>
  <c r="AA29" i="9"/>
  <c r="AA28" i="9"/>
  <c r="X35" i="9"/>
  <c r="X34" i="9"/>
  <c r="X33" i="9"/>
  <c r="X32" i="9"/>
  <c r="X31" i="9"/>
  <c r="X30" i="9"/>
  <c r="X29" i="9"/>
  <c r="X28" i="9"/>
  <c r="U35" i="9"/>
  <c r="U34" i="9"/>
  <c r="U33" i="9"/>
  <c r="U32" i="9"/>
  <c r="U31" i="9"/>
  <c r="U30" i="9"/>
  <c r="U29" i="9"/>
  <c r="U28" i="9"/>
  <c r="R35" i="9"/>
  <c r="R34" i="9"/>
  <c r="R33" i="9"/>
  <c r="R32" i="9"/>
  <c r="R31" i="9"/>
  <c r="R30" i="9"/>
  <c r="R29" i="9"/>
  <c r="R28" i="9"/>
  <c r="O35" i="9"/>
  <c r="O34" i="9"/>
  <c r="O33" i="9"/>
  <c r="O32" i="9"/>
  <c r="O31" i="9"/>
  <c r="O30" i="9"/>
  <c r="O29" i="9"/>
  <c r="O28" i="9"/>
  <c r="L28" i="9"/>
  <c r="AS7" i="9"/>
  <c r="AP7" i="9"/>
  <c r="AS6" i="9"/>
  <c r="AP6" i="9"/>
  <c r="AL6" i="9"/>
  <c r="AI6" i="9"/>
  <c r="AF6" i="9"/>
  <c r="AC6" i="9"/>
  <c r="Z6" i="9"/>
  <c r="W6" i="9"/>
  <c r="T6" i="9"/>
  <c r="Q6" i="9"/>
  <c r="N6" i="9"/>
  <c r="K6" i="9"/>
  <c r="H6" i="9"/>
  <c r="AT7" i="9"/>
  <c r="AQ7" i="9"/>
  <c r="AT6" i="9"/>
  <c r="AQ6" i="9"/>
  <c r="AQ22" i="9"/>
  <c r="AM22" i="9"/>
  <c r="AJ22" i="9"/>
  <c r="AG22" i="9"/>
  <c r="AD22" i="9"/>
  <c r="AA22" i="9"/>
  <c r="X22" i="9"/>
  <c r="U22" i="9"/>
  <c r="R22" i="9"/>
  <c r="O22" i="9"/>
  <c r="F22" i="9"/>
  <c r="AQ21" i="9"/>
  <c r="AM21" i="9"/>
  <c r="AJ21" i="9"/>
  <c r="AG21" i="9"/>
  <c r="AD21" i="9"/>
  <c r="AA21" i="9"/>
  <c r="X21" i="9"/>
  <c r="U21" i="9"/>
  <c r="R21" i="9"/>
  <c r="O21" i="9"/>
  <c r="AQ20" i="9"/>
  <c r="AM20" i="9"/>
  <c r="AJ20" i="9"/>
  <c r="AG20" i="9"/>
  <c r="AD20" i="9"/>
  <c r="AA20" i="9"/>
  <c r="X20" i="9"/>
  <c r="U20" i="9"/>
  <c r="R20" i="9"/>
  <c r="O20" i="9"/>
  <c r="AQ14" i="9"/>
  <c r="AM14" i="9"/>
  <c r="AJ14" i="9"/>
  <c r="AG14" i="9"/>
  <c r="AD14" i="9"/>
  <c r="AA14" i="9"/>
  <c r="X14" i="9"/>
  <c r="U14" i="9"/>
  <c r="R14" i="9"/>
  <c r="O14" i="9"/>
  <c r="AQ13" i="9"/>
  <c r="AM13" i="9"/>
  <c r="AJ13" i="9"/>
  <c r="AG13" i="9"/>
  <c r="AD13" i="9"/>
  <c r="AA13" i="9"/>
  <c r="X13" i="9"/>
  <c r="U13" i="9"/>
  <c r="R13" i="9"/>
  <c r="O13" i="9"/>
  <c r="AQ12" i="9"/>
  <c r="AM12" i="9"/>
  <c r="AJ12" i="9"/>
  <c r="AG12" i="9"/>
  <c r="AD12" i="9"/>
  <c r="AA12" i="9"/>
  <c r="X12" i="9"/>
  <c r="U12" i="9"/>
  <c r="R12" i="9"/>
  <c r="O12" i="9"/>
  <c r="AQ11" i="9"/>
  <c r="AM11" i="9"/>
  <c r="AJ11" i="9"/>
  <c r="AG11" i="9"/>
  <c r="AD11" i="9"/>
  <c r="AA11" i="9"/>
  <c r="X11" i="9"/>
  <c r="U11" i="9"/>
  <c r="R11" i="9"/>
  <c r="O11" i="9"/>
  <c r="L14" i="9"/>
  <c r="L13" i="9"/>
  <c r="L12" i="9"/>
  <c r="L11" i="9"/>
  <c r="L39" i="9"/>
  <c r="L35" i="9"/>
  <c r="L34" i="9"/>
  <c r="L33" i="9"/>
  <c r="L32" i="9"/>
  <c r="L31" i="9"/>
  <c r="L30" i="9"/>
  <c r="L29" i="9"/>
  <c r="L22" i="9"/>
  <c r="L21" i="9"/>
  <c r="L20" i="9"/>
  <c r="F39" i="9"/>
  <c r="F34" i="9"/>
  <c r="F33" i="9"/>
  <c r="F32" i="9"/>
  <c r="F31" i="9"/>
  <c r="F30" i="9"/>
  <c r="F29" i="9"/>
  <c r="F21" i="9"/>
  <c r="F20" i="9"/>
  <c r="I39" i="9"/>
  <c r="I34" i="9"/>
  <c r="I33" i="9"/>
  <c r="I32" i="9"/>
  <c r="I31" i="9"/>
  <c r="I30" i="9"/>
  <c r="I29" i="9"/>
  <c r="I21" i="9"/>
  <c r="I22" i="9"/>
  <c r="I20" i="9"/>
  <c r="I35" i="9"/>
  <c r="I28" i="9"/>
  <c r="I14" i="9"/>
  <c r="I13" i="9"/>
  <c r="I12" i="9"/>
  <c r="I11" i="9"/>
  <c r="F35" i="9"/>
  <c r="F28" i="9"/>
  <c r="F14" i="9"/>
  <c r="F13" i="9"/>
  <c r="F12" i="9"/>
  <c r="F11" i="9"/>
  <c r="C6" i="14"/>
  <c r="C6" i="13"/>
  <c r="C6" i="8"/>
  <c r="C6" i="7"/>
  <c r="C6" i="6"/>
  <c r="C6" i="5"/>
  <c r="C6" i="4"/>
  <c r="C6" i="3"/>
  <c r="C6" i="2"/>
  <c r="C6" i="1"/>
  <c r="C6" i="17"/>
  <c r="C6" i="15"/>
  <c r="C6" i="12"/>
  <c r="C6" i="11"/>
  <c r="C6" i="10"/>
  <c r="C6" i="18"/>
  <c r="B4" i="14"/>
  <c r="B3" i="14"/>
  <c r="B2" i="14"/>
  <c r="B4" i="13"/>
  <c r="B3" i="13"/>
  <c r="B2" i="13"/>
  <c r="B4" i="8"/>
  <c r="B3" i="8"/>
  <c r="B2" i="8"/>
  <c r="B4" i="7"/>
  <c r="B3" i="7"/>
  <c r="B2" i="7"/>
  <c r="B4" i="6"/>
  <c r="B3" i="6"/>
  <c r="B2" i="6"/>
  <c r="B4" i="5"/>
  <c r="B3" i="5"/>
  <c r="B2" i="5"/>
  <c r="B4" i="4"/>
  <c r="B3" i="4"/>
  <c r="B2" i="4"/>
  <c r="B4" i="3"/>
  <c r="B3" i="3"/>
  <c r="B2" i="3"/>
  <c r="B4" i="2"/>
  <c r="B3" i="2"/>
  <c r="B2" i="2"/>
  <c r="B4" i="1"/>
  <c r="B3" i="1"/>
  <c r="B2" i="1"/>
  <c r="B4" i="17"/>
  <c r="B3" i="17"/>
  <c r="B2" i="17"/>
  <c r="B4" i="15"/>
  <c r="B3" i="15"/>
  <c r="B2" i="15"/>
  <c r="B4" i="12"/>
  <c r="B3" i="12"/>
  <c r="B2" i="12"/>
  <c r="B4" i="11"/>
  <c r="B3" i="11"/>
  <c r="B2" i="11"/>
  <c r="B4" i="10"/>
  <c r="B3" i="10"/>
  <c r="B2" i="10"/>
  <c r="B4" i="18"/>
  <c r="B3" i="18"/>
  <c r="B2" i="18"/>
  <c r="AL11" i="9"/>
  <c r="AI11" i="9"/>
  <c r="AF11" i="9"/>
  <c r="AC11" i="9"/>
  <c r="Z11" i="9"/>
  <c r="W11" i="9"/>
  <c r="T11" i="9"/>
  <c r="AP11" i="9" s="1"/>
  <c r="Q11" i="9"/>
  <c r="N11" i="9"/>
  <c r="K11" i="9"/>
  <c r="H11" i="9"/>
  <c r="E11" i="9"/>
  <c r="AL24" i="18"/>
  <c r="AM19" i="18" s="1"/>
  <c r="AI24" i="18"/>
  <c r="AJ20" i="18" s="1"/>
  <c r="AF24" i="18"/>
  <c r="AG20" i="18" s="1"/>
  <c r="AC24" i="18"/>
  <c r="AD21" i="18" s="1"/>
  <c r="Z24" i="18"/>
  <c r="AA21" i="18" s="1"/>
  <c r="W24" i="18"/>
  <c r="X22" i="18" s="1"/>
  <c r="T24" i="18"/>
  <c r="U22" i="18" s="1"/>
  <c r="Q24" i="18"/>
  <c r="R17" i="18" s="1"/>
  <c r="N24" i="18"/>
  <c r="O17" i="18" s="1"/>
  <c r="K24" i="18"/>
  <c r="L18" i="18" s="1"/>
  <c r="H24" i="18"/>
  <c r="I18" i="18" s="1"/>
  <c r="E24" i="18"/>
  <c r="AG23" i="18"/>
  <c r="AJ23" i="18" s="1"/>
  <c r="AM23" i="18" s="1"/>
  <c r="AP22" i="18"/>
  <c r="AM22" i="18"/>
  <c r="AJ22" i="18"/>
  <c r="AG22" i="18"/>
  <c r="AD22" i="18"/>
  <c r="F22" i="18"/>
  <c r="AP21" i="18"/>
  <c r="AQ21" i="18" s="1"/>
  <c r="AM21" i="18"/>
  <c r="AJ21" i="18"/>
  <c r="AG21" i="18"/>
  <c r="X21" i="18"/>
  <c r="U21" i="18"/>
  <c r="F21" i="18"/>
  <c r="AP20" i="18"/>
  <c r="AM20" i="18"/>
  <c r="X20" i="18"/>
  <c r="U20" i="18"/>
  <c r="R20" i="18"/>
  <c r="O20" i="18"/>
  <c r="L20" i="18"/>
  <c r="F20" i="18"/>
  <c r="AP19" i="18"/>
  <c r="X19" i="18"/>
  <c r="U19" i="18"/>
  <c r="R19" i="18"/>
  <c r="O19" i="18"/>
  <c r="L19" i="18"/>
  <c r="F19" i="18"/>
  <c r="AP18" i="18"/>
  <c r="AM18" i="18"/>
  <c r="X18" i="18"/>
  <c r="U18" i="18"/>
  <c r="R18" i="18"/>
  <c r="O18" i="18"/>
  <c r="F18" i="18"/>
  <c r="AP17" i="18"/>
  <c r="AM17" i="18"/>
  <c r="AJ17" i="18"/>
  <c r="AG17" i="18"/>
  <c r="AD17" i="18"/>
  <c r="X17" i="18"/>
  <c r="U17" i="18"/>
  <c r="F17" i="18"/>
  <c r="AP16" i="18"/>
  <c r="AQ16" i="18" s="1"/>
  <c r="AM16" i="18"/>
  <c r="AJ16" i="18"/>
  <c r="AG16" i="18"/>
  <c r="AD16" i="18"/>
  <c r="X16" i="18"/>
  <c r="F16" i="18"/>
  <c r="AP15" i="18"/>
  <c r="AM15" i="18"/>
  <c r="AJ15" i="18"/>
  <c r="AG15" i="18"/>
  <c r="X15" i="18"/>
  <c r="U15" i="18"/>
  <c r="F15" i="18"/>
  <c r="AP14" i="18"/>
  <c r="AQ14" i="18" s="1"/>
  <c r="AM14" i="18"/>
  <c r="X14" i="18"/>
  <c r="U14" i="18"/>
  <c r="R14" i="18"/>
  <c r="O14" i="18"/>
  <c r="L14" i="18"/>
  <c r="F14" i="18"/>
  <c r="AP13" i="18"/>
  <c r="AP24" i="18" s="1"/>
  <c r="X13" i="18"/>
  <c r="X24" i="18" s="1"/>
  <c r="U13" i="18"/>
  <c r="R13" i="18"/>
  <c r="O13" i="18"/>
  <c r="L13" i="18"/>
  <c r="I13" i="18"/>
  <c r="F13" i="18"/>
  <c r="F24" i="18" s="1"/>
  <c r="AP9" i="18"/>
  <c r="AL9" i="18"/>
  <c r="AI9" i="18"/>
  <c r="AF9" i="18"/>
  <c r="AC9" i="18"/>
  <c r="Z9" i="18"/>
  <c r="W9" i="18"/>
  <c r="T9" i="18"/>
  <c r="Q9" i="18"/>
  <c r="N9" i="18"/>
  <c r="K9" i="18"/>
  <c r="H9" i="18"/>
  <c r="E9" i="18"/>
  <c r="AP8" i="18"/>
  <c r="AL8" i="18"/>
  <c r="AI8" i="18"/>
  <c r="AF8" i="18"/>
  <c r="AC8" i="18"/>
  <c r="Z8" i="18"/>
  <c r="W8" i="18"/>
  <c r="T8" i="18"/>
  <c r="Q8" i="18"/>
  <c r="N8" i="18"/>
  <c r="K8" i="18"/>
  <c r="H8" i="18"/>
  <c r="F8" i="18"/>
  <c r="I8" i="18" s="1"/>
  <c r="L8" i="18" s="1"/>
  <c r="O8" i="18" s="1"/>
  <c r="R8" i="18" s="1"/>
  <c r="U8" i="18" s="1"/>
  <c r="X8" i="18" s="1"/>
  <c r="AA8" i="18" s="1"/>
  <c r="AD8" i="18" s="1"/>
  <c r="AG8" i="18" s="1"/>
  <c r="AJ8" i="18" s="1"/>
  <c r="AM8" i="18" s="1"/>
  <c r="AQ8" i="18" s="1"/>
  <c r="E8" i="18"/>
  <c r="C8" i="18"/>
  <c r="C7" i="18"/>
  <c r="E6" i="18"/>
  <c r="H6" i="18" s="1"/>
  <c r="K6" i="18" s="1"/>
  <c r="N6" i="18" s="1"/>
  <c r="Q6" i="18" s="1"/>
  <c r="T6" i="18" s="1"/>
  <c r="W6" i="18" s="1"/>
  <c r="Z6" i="18" s="1"/>
  <c r="AC6" i="18" s="1"/>
  <c r="AF6" i="18" s="1"/>
  <c r="AI6" i="18" s="1"/>
  <c r="AL6" i="18" s="1"/>
  <c r="AP6" i="18" s="1"/>
  <c r="P8" i="16"/>
  <c r="C7" i="9"/>
  <c r="AT15" i="9"/>
  <c r="AS11" i="9"/>
  <c r="C7" i="15"/>
  <c r="T20" i="9"/>
  <c r="N20" i="9"/>
  <c r="K20" i="9"/>
  <c r="AQ7" i="17"/>
  <c r="C8" i="17"/>
  <c r="C7" i="1"/>
  <c r="C7" i="13" s="1"/>
  <c r="C7" i="17"/>
  <c r="I6" i="17" s="1"/>
  <c r="C11" i="17"/>
  <c r="AP13" i="17"/>
  <c r="AP24" i="17" s="1"/>
  <c r="AP14" i="17"/>
  <c r="AP15" i="17"/>
  <c r="AP16" i="17"/>
  <c r="AP17" i="17"/>
  <c r="AP18" i="17"/>
  <c r="AP19" i="17"/>
  <c r="AP20" i="17"/>
  <c r="AP21" i="17"/>
  <c r="AP22" i="17"/>
  <c r="AQ22" i="17" s="1"/>
  <c r="AL24" i="17"/>
  <c r="AM17" i="17" s="1"/>
  <c r="AM13" i="17"/>
  <c r="AM14" i="17"/>
  <c r="AM15" i="17"/>
  <c r="AM16" i="17"/>
  <c r="AI24" i="17"/>
  <c r="AJ17" i="17" s="1"/>
  <c r="AJ13" i="17"/>
  <c r="AJ14" i="17"/>
  <c r="AJ15" i="17"/>
  <c r="AJ16" i="17"/>
  <c r="AF24" i="17"/>
  <c r="AG17" i="17" s="1"/>
  <c r="AG13" i="17"/>
  <c r="AG14" i="17"/>
  <c r="AG15" i="17"/>
  <c r="AG16" i="17"/>
  <c r="AC24" i="17"/>
  <c r="AD17" i="17" s="1"/>
  <c r="AD13" i="17"/>
  <c r="AD14" i="17"/>
  <c r="AD15" i="17"/>
  <c r="AD16" i="17"/>
  <c r="Z24" i="17"/>
  <c r="AA17" i="17" s="1"/>
  <c r="AA13" i="17"/>
  <c r="AA14" i="17"/>
  <c r="AA15" i="17"/>
  <c r="AA16" i="17"/>
  <c r="W24" i="17"/>
  <c r="X17" i="17" s="1"/>
  <c r="X13" i="17"/>
  <c r="X14" i="17"/>
  <c r="X15" i="17"/>
  <c r="X16" i="17"/>
  <c r="T24" i="17"/>
  <c r="U17" i="17" s="1"/>
  <c r="U13" i="17"/>
  <c r="U14" i="17"/>
  <c r="U15" i="17"/>
  <c r="U16" i="17"/>
  <c r="Q24" i="17"/>
  <c r="R17" i="17" s="1"/>
  <c r="R13" i="17"/>
  <c r="R14" i="17"/>
  <c r="R15" i="17"/>
  <c r="R16" i="17"/>
  <c r="N24" i="17"/>
  <c r="O17" i="17" s="1"/>
  <c r="O13" i="17"/>
  <c r="O14" i="17"/>
  <c r="O15" i="17"/>
  <c r="O16" i="17"/>
  <c r="O22" i="17"/>
  <c r="K24" i="17"/>
  <c r="L17" i="17" s="1"/>
  <c r="L13" i="17"/>
  <c r="L14" i="17"/>
  <c r="L15" i="17"/>
  <c r="L16" i="17"/>
  <c r="L22" i="17"/>
  <c r="H24" i="17"/>
  <c r="H20" i="9" s="1"/>
  <c r="I13" i="17"/>
  <c r="I14" i="17"/>
  <c r="I15" i="17"/>
  <c r="I16" i="17"/>
  <c r="I22" i="17"/>
  <c r="E24" i="17"/>
  <c r="F17" i="17" s="1"/>
  <c r="F13" i="17"/>
  <c r="F14" i="17"/>
  <c r="F15" i="17"/>
  <c r="F16" i="17"/>
  <c r="F22" i="17"/>
  <c r="AG23" i="17"/>
  <c r="AJ23" i="17"/>
  <c r="AM23" i="17" s="1"/>
  <c r="I8" i="17"/>
  <c r="L8" i="17" s="1"/>
  <c r="O8" i="17" s="1"/>
  <c r="R8" i="17" s="1"/>
  <c r="U8" i="17" s="1"/>
  <c r="X8" i="17" s="1"/>
  <c r="AA8" i="17" s="1"/>
  <c r="AD8" i="17" s="1"/>
  <c r="AG8" i="17" s="1"/>
  <c r="AJ8" i="17" s="1"/>
  <c r="AM8" i="17" s="1"/>
  <c r="AQ8" i="17" s="1"/>
  <c r="H6" i="17"/>
  <c r="K6" i="17" s="1"/>
  <c r="N6" i="17" s="1"/>
  <c r="Q6" i="17" s="1"/>
  <c r="T6" i="17" s="1"/>
  <c r="W6" i="17" s="1"/>
  <c r="Z6" i="17" s="1"/>
  <c r="AC6" i="17" s="1"/>
  <c r="AF6" i="17" s="1"/>
  <c r="AI6" i="17" s="1"/>
  <c r="AL6" i="17" s="1"/>
  <c r="AP6" i="17" s="1"/>
  <c r="AL9" i="9"/>
  <c r="AL9" i="11" s="1"/>
  <c r="AI9" i="9"/>
  <c r="AI9" i="12" s="1"/>
  <c r="AF9" i="9"/>
  <c r="AF9" i="1" s="1"/>
  <c r="AC9" i="9"/>
  <c r="AC9" i="12" s="1"/>
  <c r="Z9" i="9"/>
  <c r="Z9" i="1" s="1"/>
  <c r="W9" i="9"/>
  <c r="W9" i="1" s="1"/>
  <c r="T9" i="9"/>
  <c r="T9" i="12" s="1"/>
  <c r="Q9" i="9"/>
  <c r="Q9" i="1" s="1"/>
  <c r="Q9" i="17" s="1"/>
  <c r="N9" i="9"/>
  <c r="N9" i="1" s="1"/>
  <c r="K9" i="9"/>
  <c r="K9" i="1" s="1"/>
  <c r="H9" i="9"/>
  <c r="E9" i="9"/>
  <c r="E9" i="1" s="1"/>
  <c r="AL8" i="9"/>
  <c r="AI8" i="9"/>
  <c r="AF8" i="9"/>
  <c r="AC8" i="9"/>
  <c r="Z8" i="9"/>
  <c r="Z8" i="1" s="1"/>
  <c r="W8" i="9"/>
  <c r="T8" i="9"/>
  <c r="T8" i="12" s="1"/>
  <c r="Q8" i="9"/>
  <c r="Q8" i="12" s="1"/>
  <c r="N8" i="9"/>
  <c r="N8" i="12" s="1"/>
  <c r="K8" i="9"/>
  <c r="K8" i="12" s="1"/>
  <c r="H8" i="9"/>
  <c r="H8" i="1" s="1"/>
  <c r="E8" i="9"/>
  <c r="C22" i="16"/>
  <c r="C29" i="16" s="1"/>
  <c r="C36" i="16" s="1"/>
  <c r="C50" i="16" s="1"/>
  <c r="C21" i="16"/>
  <c r="C28" i="16" s="1"/>
  <c r="C35" i="16" s="1"/>
  <c r="C42" i="16" s="1"/>
  <c r="C49" i="16" s="1"/>
  <c r="C20" i="16"/>
  <c r="C27" i="16"/>
  <c r="C34" i="16" s="1"/>
  <c r="C41" i="16" s="1"/>
  <c r="C48" i="16" s="1"/>
  <c r="C19" i="16"/>
  <c r="C26" i="16" s="1"/>
  <c r="C33" i="16" s="1"/>
  <c r="C40" i="16" s="1"/>
  <c r="C47" i="16" s="1"/>
  <c r="C18" i="16"/>
  <c r="C25" i="16" s="1"/>
  <c r="C32" i="16" s="1"/>
  <c r="C39" i="16"/>
  <c r="C46" i="16" s="1"/>
  <c r="C17" i="16"/>
  <c r="C24" i="16" s="1"/>
  <c r="C31" i="16" s="1"/>
  <c r="C38" i="16" s="1"/>
  <c r="C45" i="16" s="1"/>
  <c r="C16" i="16"/>
  <c r="C23" i="16"/>
  <c r="C30" i="16"/>
  <c r="C37" i="16" s="1"/>
  <c r="C44" i="16" s="1"/>
  <c r="C43" i="16"/>
  <c r="E7" i="16"/>
  <c r="F7" i="16"/>
  <c r="G7" i="16" s="1"/>
  <c r="H7" i="16" s="1"/>
  <c r="I7" i="16" s="1"/>
  <c r="J7" i="16" s="1"/>
  <c r="K7" i="16" s="1"/>
  <c r="L7" i="16" s="1"/>
  <c r="M7" i="16" s="1"/>
  <c r="N7" i="16" s="1"/>
  <c r="O7" i="16" s="1"/>
  <c r="E24" i="10"/>
  <c r="E14" i="15" s="1"/>
  <c r="AS9" i="9"/>
  <c r="AS8" i="9"/>
  <c r="AT24" i="9"/>
  <c r="C11" i="15"/>
  <c r="C11" i="14"/>
  <c r="C11" i="13"/>
  <c r="C11" i="8"/>
  <c r="C11" i="7"/>
  <c r="C11" i="6"/>
  <c r="C11" i="5"/>
  <c r="C11" i="4"/>
  <c r="C11" i="3"/>
  <c r="C11" i="2"/>
  <c r="AL9" i="1"/>
  <c r="AL9" i="15" s="1"/>
  <c r="AI9" i="1"/>
  <c r="AI9" i="15" s="1"/>
  <c r="AQ7" i="15"/>
  <c r="AL8" i="1"/>
  <c r="AL8" i="15" s="1"/>
  <c r="AI8" i="1"/>
  <c r="AI8" i="17" s="1"/>
  <c r="AF8" i="1"/>
  <c r="AF8" i="17" s="1"/>
  <c r="AF8" i="15"/>
  <c r="AC8" i="1"/>
  <c r="AC8" i="17" s="1"/>
  <c r="W8" i="1"/>
  <c r="W8" i="15" s="1"/>
  <c r="T8" i="1"/>
  <c r="T8" i="15" s="1"/>
  <c r="Q8" i="1"/>
  <c r="Q8" i="17" s="1"/>
  <c r="K8" i="1"/>
  <c r="K8" i="17" s="1"/>
  <c r="E8" i="1"/>
  <c r="E8" i="15" s="1"/>
  <c r="C8" i="15"/>
  <c r="I16" i="15"/>
  <c r="L16" i="15" s="1"/>
  <c r="I15" i="15"/>
  <c r="L15" i="15" s="1"/>
  <c r="I14" i="15"/>
  <c r="L14" i="15" s="1"/>
  <c r="AG17" i="15"/>
  <c r="AJ17" i="15" s="1"/>
  <c r="AM17" i="15" s="1"/>
  <c r="H6" i="15"/>
  <c r="K6" i="15" s="1"/>
  <c r="N6" i="15" s="1"/>
  <c r="Q6" i="15" s="1"/>
  <c r="T6" i="15" s="1"/>
  <c r="W6" i="15" s="1"/>
  <c r="Z6" i="15" s="1"/>
  <c r="AC6" i="15" s="1"/>
  <c r="AF6" i="15" s="1"/>
  <c r="AI6" i="15" s="1"/>
  <c r="AL6" i="15" s="1"/>
  <c r="AP6" i="15" s="1"/>
  <c r="AQ7" i="14"/>
  <c r="AQ7" i="13"/>
  <c r="AF8" i="14"/>
  <c r="AC8" i="14"/>
  <c r="E8" i="14"/>
  <c r="E6" i="14"/>
  <c r="AP9" i="1"/>
  <c r="AP9" i="17" s="1"/>
  <c r="F8" i="1"/>
  <c r="F8" i="15" s="1"/>
  <c r="I8" i="15" s="1"/>
  <c r="L8" i="15" s="1"/>
  <c r="O8" i="15" s="1"/>
  <c r="R8" i="15" s="1"/>
  <c r="U8" i="15" s="1"/>
  <c r="X8" i="15" s="1"/>
  <c r="AA8" i="15" s="1"/>
  <c r="AD8" i="15" s="1"/>
  <c r="AG8" i="15" s="1"/>
  <c r="AJ8" i="15" s="1"/>
  <c r="AM8" i="15" s="1"/>
  <c r="AQ8" i="15" s="1"/>
  <c r="AP8" i="1"/>
  <c r="AP8" i="13" s="1"/>
  <c r="AP9" i="13"/>
  <c r="AL8" i="13"/>
  <c r="AF8" i="13"/>
  <c r="AC8" i="13"/>
  <c r="W8" i="13"/>
  <c r="T8" i="13"/>
  <c r="Q8" i="13"/>
  <c r="E8" i="13"/>
  <c r="E6" i="13"/>
  <c r="AP9" i="12"/>
  <c r="AF9" i="12"/>
  <c r="AP8" i="12"/>
  <c r="AL8" i="12"/>
  <c r="AI8" i="12"/>
  <c r="AF8" i="12"/>
  <c r="AC8" i="12"/>
  <c r="Z8" i="12"/>
  <c r="W8" i="12"/>
  <c r="E8" i="12"/>
  <c r="AP9" i="11"/>
  <c r="AP8" i="11"/>
  <c r="AL8" i="11"/>
  <c r="AI8" i="11"/>
  <c r="AF8" i="11"/>
  <c r="AC8" i="11"/>
  <c r="Z8" i="11"/>
  <c r="W8" i="11"/>
  <c r="E8" i="11"/>
  <c r="AP9" i="10"/>
  <c r="AL9" i="10"/>
  <c r="E9" i="10"/>
  <c r="AP8" i="10"/>
  <c r="AL8" i="10"/>
  <c r="AI8" i="10"/>
  <c r="AF8" i="10"/>
  <c r="AC8" i="10"/>
  <c r="Z8" i="10"/>
  <c r="W8" i="10"/>
  <c r="E8" i="10"/>
  <c r="F8" i="12"/>
  <c r="I8" i="12" s="1"/>
  <c r="L8" i="12" s="1"/>
  <c r="O8" i="12" s="1"/>
  <c r="R8" i="12" s="1"/>
  <c r="U8" i="12" s="1"/>
  <c r="X8" i="12" s="1"/>
  <c r="AA8" i="12" s="1"/>
  <c r="AD8" i="12" s="1"/>
  <c r="AG8" i="12" s="1"/>
  <c r="AJ8" i="12" s="1"/>
  <c r="AM8" i="12" s="1"/>
  <c r="AQ8" i="12" s="1"/>
  <c r="F8" i="11"/>
  <c r="I8" i="11" s="1"/>
  <c r="L8" i="11" s="1"/>
  <c r="O8" i="11" s="1"/>
  <c r="R8" i="11" s="1"/>
  <c r="U8" i="11" s="1"/>
  <c r="X8" i="11" s="1"/>
  <c r="AA8" i="11" s="1"/>
  <c r="AD8" i="11" s="1"/>
  <c r="AG8" i="11" s="1"/>
  <c r="AJ8" i="11" s="1"/>
  <c r="AM8" i="11" s="1"/>
  <c r="AQ8" i="11" s="1"/>
  <c r="F8" i="10"/>
  <c r="I8" i="10" s="1"/>
  <c r="L8" i="10" s="1"/>
  <c r="O8" i="10" s="1"/>
  <c r="R8" i="10" s="1"/>
  <c r="U8" i="10" s="1"/>
  <c r="X8" i="10" s="1"/>
  <c r="AA8" i="10" s="1"/>
  <c r="AD8" i="10" s="1"/>
  <c r="AG8" i="10" s="1"/>
  <c r="AJ8" i="10" s="1"/>
  <c r="AM8" i="10" s="1"/>
  <c r="AQ8" i="10" s="1"/>
  <c r="E6" i="12"/>
  <c r="H6" i="12" s="1"/>
  <c r="K6" i="12" s="1"/>
  <c r="N6" i="12" s="1"/>
  <c r="Q6" i="12" s="1"/>
  <c r="T6" i="12" s="1"/>
  <c r="W6" i="12" s="1"/>
  <c r="Z6" i="12" s="1"/>
  <c r="AC6" i="12" s="1"/>
  <c r="AF6" i="12" s="1"/>
  <c r="AI6" i="12" s="1"/>
  <c r="AL6" i="12" s="1"/>
  <c r="AP6" i="12" s="1"/>
  <c r="E6" i="11"/>
  <c r="H6" i="11" s="1"/>
  <c r="K6" i="11" s="1"/>
  <c r="N6" i="11" s="1"/>
  <c r="Q6" i="11" s="1"/>
  <c r="T6" i="11" s="1"/>
  <c r="W6" i="11" s="1"/>
  <c r="Z6" i="11" s="1"/>
  <c r="AC6" i="11" s="1"/>
  <c r="AF6" i="11" s="1"/>
  <c r="AI6" i="11" s="1"/>
  <c r="AL6" i="11" s="1"/>
  <c r="AP6" i="11" s="1"/>
  <c r="E6" i="10"/>
  <c r="C8" i="12"/>
  <c r="C8" i="11"/>
  <c r="C8" i="10"/>
  <c r="C8" i="14"/>
  <c r="C8" i="13"/>
  <c r="C7" i="12"/>
  <c r="AA6" i="12" s="1"/>
  <c r="C7" i="11"/>
  <c r="AM6" i="11" s="1"/>
  <c r="C7" i="10"/>
  <c r="N40" i="9"/>
  <c r="H40" i="9"/>
  <c r="E40" i="9"/>
  <c r="AP13" i="14"/>
  <c r="AP14" i="14"/>
  <c r="AP15" i="14"/>
  <c r="AP16" i="14"/>
  <c r="AP17" i="14"/>
  <c r="AP18" i="14"/>
  <c r="AQ18" i="14" s="1"/>
  <c r="AP19" i="14"/>
  <c r="AP20" i="14"/>
  <c r="AP21" i="14"/>
  <c r="AQ21" i="14" s="1"/>
  <c r="AP22" i="14"/>
  <c r="AP24" i="14"/>
  <c r="AQ14" i="14" s="1"/>
  <c r="AQ13" i="14"/>
  <c r="AL24" i="14"/>
  <c r="AL40" i="9" s="1"/>
  <c r="AM13" i="14"/>
  <c r="AI24" i="14"/>
  <c r="AJ15" i="14" s="1"/>
  <c r="AJ13" i="14"/>
  <c r="AJ14" i="14"/>
  <c r="AF24" i="14"/>
  <c r="AG16" i="14" s="1"/>
  <c r="AG14" i="14"/>
  <c r="AG15" i="14"/>
  <c r="AC24" i="14"/>
  <c r="AC40" i="9" s="1"/>
  <c r="AD13" i="14"/>
  <c r="AD14" i="14"/>
  <c r="AD15" i="14"/>
  <c r="AD16" i="14"/>
  <c r="AD17" i="14"/>
  <c r="AD18" i="14"/>
  <c r="AD19" i="14"/>
  <c r="AD20" i="14"/>
  <c r="AD21" i="14"/>
  <c r="AD22" i="14"/>
  <c r="Z24" i="14"/>
  <c r="Z40" i="9" s="1"/>
  <c r="AA13" i="14"/>
  <c r="AA14" i="14"/>
  <c r="AA15" i="14"/>
  <c r="AA16" i="14"/>
  <c r="AA17" i="14"/>
  <c r="AA18" i="14"/>
  <c r="AA19" i="14"/>
  <c r="AA20" i="14"/>
  <c r="AA21" i="14"/>
  <c r="AA22" i="14"/>
  <c r="W24" i="14"/>
  <c r="W40" i="9" s="1"/>
  <c r="X13" i="14"/>
  <c r="X24" i="14" s="1"/>
  <c r="X14" i="14"/>
  <c r="X15" i="14"/>
  <c r="X16" i="14"/>
  <c r="X17" i="14"/>
  <c r="X18" i="14"/>
  <c r="X19" i="14"/>
  <c r="X20" i="14"/>
  <c r="X21" i="14"/>
  <c r="X22" i="14"/>
  <c r="T24" i="14"/>
  <c r="T40" i="9" s="1"/>
  <c r="U13" i="14"/>
  <c r="U14" i="14"/>
  <c r="U15" i="14"/>
  <c r="U16" i="14"/>
  <c r="U17" i="14"/>
  <c r="U18" i="14"/>
  <c r="U19" i="14"/>
  <c r="U20" i="14"/>
  <c r="U21" i="14"/>
  <c r="U22" i="14"/>
  <c r="Q24" i="14"/>
  <c r="Q40" i="9" s="1"/>
  <c r="R13" i="14"/>
  <c r="R14" i="14"/>
  <c r="R15" i="14"/>
  <c r="R16" i="14"/>
  <c r="R17" i="14"/>
  <c r="R18" i="14"/>
  <c r="R19" i="14"/>
  <c r="R20" i="14"/>
  <c r="R21" i="14"/>
  <c r="R22" i="14"/>
  <c r="N24" i="14"/>
  <c r="O13" i="14"/>
  <c r="O14" i="14"/>
  <c r="O15" i="14"/>
  <c r="O16" i="14"/>
  <c r="O17" i="14"/>
  <c r="O18" i="14"/>
  <c r="O19" i="14"/>
  <c r="O20" i="14"/>
  <c r="O21" i="14"/>
  <c r="O22" i="14"/>
  <c r="K24" i="14"/>
  <c r="K40" i="9" s="1"/>
  <c r="L13" i="14"/>
  <c r="L24" i="14" s="1"/>
  <c r="L14" i="14"/>
  <c r="L15" i="14"/>
  <c r="L16" i="14"/>
  <c r="L17" i="14"/>
  <c r="L18" i="14"/>
  <c r="L19" i="14"/>
  <c r="L20" i="14"/>
  <c r="L21" i="14"/>
  <c r="L22" i="14"/>
  <c r="H24" i="14"/>
  <c r="I13" i="14"/>
  <c r="I24" i="14" s="1"/>
  <c r="I14" i="14"/>
  <c r="I15" i="14"/>
  <c r="I16" i="14"/>
  <c r="I17" i="14"/>
  <c r="I18" i="14"/>
  <c r="I19" i="14"/>
  <c r="I20" i="14"/>
  <c r="I21" i="14"/>
  <c r="I22" i="14"/>
  <c r="E24" i="14"/>
  <c r="F13" i="14"/>
  <c r="F24" i="14" s="1"/>
  <c r="F14" i="14"/>
  <c r="F15" i="14"/>
  <c r="F16" i="14"/>
  <c r="F17" i="14"/>
  <c r="F18" i="14"/>
  <c r="F19" i="14"/>
  <c r="F20" i="14"/>
  <c r="F21" i="14"/>
  <c r="F22" i="14"/>
  <c r="AG23" i="14"/>
  <c r="AJ23" i="14"/>
  <c r="AM23" i="14" s="1"/>
  <c r="AM22" i="14"/>
  <c r="AJ22" i="14"/>
  <c r="W7" i="14"/>
  <c r="Q7" i="14"/>
  <c r="N7" i="14"/>
  <c r="H6" i="14"/>
  <c r="K6" i="14" s="1"/>
  <c r="N6" i="14" s="1"/>
  <c r="Q6" i="14" s="1"/>
  <c r="T6" i="14" s="1"/>
  <c r="W6" i="14" s="1"/>
  <c r="Z6" i="14" s="1"/>
  <c r="AC6" i="14" s="1"/>
  <c r="AF6" i="14" s="1"/>
  <c r="AI6" i="14" s="1"/>
  <c r="AL6" i="14" s="1"/>
  <c r="AP6" i="14" s="1"/>
  <c r="AP13" i="13"/>
  <c r="AP24" i="13" s="1"/>
  <c r="AP14" i="13"/>
  <c r="AP15" i="13"/>
  <c r="AP16" i="13"/>
  <c r="AP17" i="13"/>
  <c r="AP18" i="13"/>
  <c r="AP19" i="13"/>
  <c r="AP20" i="13"/>
  <c r="AP21" i="13"/>
  <c r="AP22" i="13"/>
  <c r="AL24" i="13"/>
  <c r="AM13" i="13" s="1"/>
  <c r="AM14" i="13"/>
  <c r="AM15" i="13"/>
  <c r="AM16" i="13"/>
  <c r="AM17" i="13"/>
  <c r="AM18" i="13"/>
  <c r="AM19" i="13"/>
  <c r="AM20" i="13"/>
  <c r="AM21" i="13"/>
  <c r="AI24" i="13"/>
  <c r="AJ13" i="13" s="1"/>
  <c r="AJ19" i="13"/>
  <c r="AJ21" i="13"/>
  <c r="AF24" i="13"/>
  <c r="AG13" i="13" s="1"/>
  <c r="AG20" i="13"/>
  <c r="AC24" i="13"/>
  <c r="Z24" i="13"/>
  <c r="W24" i="13"/>
  <c r="T24" i="13"/>
  <c r="Q24" i="13"/>
  <c r="N24" i="13"/>
  <c r="K24" i="13"/>
  <c r="H24" i="13"/>
  <c r="E24" i="13"/>
  <c r="F21" i="13" s="1"/>
  <c r="AG23" i="13"/>
  <c r="AJ23" i="13" s="1"/>
  <c r="AM23" i="13" s="1"/>
  <c r="AM22" i="13"/>
  <c r="AJ22" i="13"/>
  <c r="AG22" i="13"/>
  <c r="H6" i="13"/>
  <c r="K6" i="13" s="1"/>
  <c r="N6" i="13" s="1"/>
  <c r="Q6" i="13" s="1"/>
  <c r="T6" i="13" s="1"/>
  <c r="W6" i="13" s="1"/>
  <c r="Z6" i="13" s="1"/>
  <c r="AC6" i="13" s="1"/>
  <c r="AF6" i="13" s="1"/>
  <c r="AI6" i="13" s="1"/>
  <c r="AL6" i="13" s="1"/>
  <c r="AP6" i="13" s="1"/>
  <c r="AL14" i="9"/>
  <c r="AF14" i="9"/>
  <c r="AC14" i="9"/>
  <c r="AP13" i="12"/>
  <c r="AP14" i="12"/>
  <c r="AP15" i="12"/>
  <c r="AP16" i="12"/>
  <c r="AP17" i="12"/>
  <c r="AP18" i="12"/>
  <c r="AP19" i="12"/>
  <c r="AP20" i="12"/>
  <c r="AP21" i="12"/>
  <c r="AP22" i="12"/>
  <c r="AL24" i="12"/>
  <c r="AM13" i="12" s="1"/>
  <c r="AM24" i="12" s="1"/>
  <c r="AM14" i="12"/>
  <c r="AM15" i="12"/>
  <c r="AM16" i="12"/>
  <c r="AM17" i="12"/>
  <c r="AM18" i="12"/>
  <c r="AM19" i="12"/>
  <c r="AM20" i="12"/>
  <c r="AM21" i="12"/>
  <c r="AI24" i="12"/>
  <c r="AJ21" i="12" s="1"/>
  <c r="AJ16" i="12"/>
  <c r="AJ17" i="12"/>
  <c r="AJ18" i="12"/>
  <c r="AJ19" i="12"/>
  <c r="AJ20" i="12"/>
  <c r="AF24" i="12"/>
  <c r="AG13" i="12" s="1"/>
  <c r="AG18" i="12"/>
  <c r="AG20" i="12"/>
  <c r="AG21" i="12"/>
  <c r="AC24" i="12"/>
  <c r="AD13" i="12" s="1"/>
  <c r="AD14" i="12"/>
  <c r="AD20" i="12"/>
  <c r="AD21" i="12"/>
  <c r="AD22" i="12"/>
  <c r="Z24" i="12"/>
  <c r="Z14" i="9" s="1"/>
  <c r="AA14" i="12"/>
  <c r="AA18" i="12"/>
  <c r="AA20" i="12"/>
  <c r="AA21" i="12"/>
  <c r="AA22" i="12"/>
  <c r="W24" i="12"/>
  <c r="X14" i="12" s="1"/>
  <c r="X20" i="12"/>
  <c r="T24" i="12"/>
  <c r="T14" i="9" s="1"/>
  <c r="U13" i="12"/>
  <c r="U14" i="12"/>
  <c r="U15" i="12"/>
  <c r="U16" i="12"/>
  <c r="U20" i="12"/>
  <c r="U22" i="12"/>
  <c r="Q24" i="12"/>
  <c r="Q14" i="9" s="1"/>
  <c r="R13" i="12"/>
  <c r="R14" i="12"/>
  <c r="R15" i="12"/>
  <c r="R16" i="12"/>
  <c r="R20" i="12"/>
  <c r="N24" i="12"/>
  <c r="N14" i="9" s="1"/>
  <c r="O13" i="12"/>
  <c r="O14" i="12"/>
  <c r="O15" i="12"/>
  <c r="O16" i="12"/>
  <c r="O20" i="12"/>
  <c r="K24" i="12"/>
  <c r="K14" i="9" s="1"/>
  <c r="L13" i="12"/>
  <c r="L14" i="12"/>
  <c r="L15" i="12"/>
  <c r="L16" i="12"/>
  <c r="L20" i="12"/>
  <c r="H24" i="12"/>
  <c r="H14" i="9" s="1"/>
  <c r="I13" i="12"/>
  <c r="I14" i="12"/>
  <c r="I15" i="12"/>
  <c r="I16" i="12"/>
  <c r="I20" i="12"/>
  <c r="E24" i="12"/>
  <c r="F13" i="12"/>
  <c r="F14" i="12"/>
  <c r="F15" i="12"/>
  <c r="F16" i="12"/>
  <c r="F20" i="12"/>
  <c r="AG23" i="12"/>
  <c r="AJ23" i="12"/>
  <c r="AM23" i="12" s="1"/>
  <c r="AM22" i="12"/>
  <c r="AJ22" i="12"/>
  <c r="AG22" i="12"/>
  <c r="AL13" i="9"/>
  <c r="AI13" i="9"/>
  <c r="Z13" i="9"/>
  <c r="AP13" i="11"/>
  <c r="AP24" i="11" s="1"/>
  <c r="AP14" i="11"/>
  <c r="AQ14" i="11" s="1"/>
  <c r="AP15" i="11"/>
  <c r="AP16" i="11"/>
  <c r="AP17" i="11"/>
  <c r="AP18" i="11"/>
  <c r="AP19" i="11"/>
  <c r="AP20" i="11"/>
  <c r="AP21" i="11"/>
  <c r="AP22" i="11"/>
  <c r="AL24" i="11"/>
  <c r="AM13" i="11"/>
  <c r="AM14" i="11"/>
  <c r="AM15" i="11"/>
  <c r="AM16" i="11"/>
  <c r="AM17" i="11"/>
  <c r="AM18" i="11"/>
  <c r="AM19" i="11"/>
  <c r="AM20" i="11"/>
  <c r="AM21" i="11"/>
  <c r="AI24" i="11"/>
  <c r="AJ13" i="11" s="1"/>
  <c r="AJ15" i="11"/>
  <c r="AJ16" i="11"/>
  <c r="AJ17" i="11"/>
  <c r="AJ18" i="11"/>
  <c r="AJ19" i="11"/>
  <c r="AJ20" i="11"/>
  <c r="AJ21" i="11"/>
  <c r="AF24" i="11"/>
  <c r="AG14" i="11" s="1"/>
  <c r="AG17" i="11"/>
  <c r="AC24" i="11"/>
  <c r="Z24" i="11"/>
  <c r="W24" i="11"/>
  <c r="T24" i="11"/>
  <c r="Q24" i="11"/>
  <c r="N24" i="11"/>
  <c r="K24" i="11"/>
  <c r="H24" i="11"/>
  <c r="E24" i="11"/>
  <c r="AG23" i="11"/>
  <c r="AJ23" i="11" s="1"/>
  <c r="AM23" i="11" s="1"/>
  <c r="AM22" i="11"/>
  <c r="AJ22" i="11"/>
  <c r="Z7" i="11"/>
  <c r="AC12" i="9"/>
  <c r="AC15" i="9" s="1"/>
  <c r="AP13" i="10"/>
  <c r="AP14" i="10"/>
  <c r="AP15" i="10"/>
  <c r="AP16" i="10"/>
  <c r="AP17" i="10"/>
  <c r="AP18" i="10"/>
  <c r="AP19" i="10"/>
  <c r="AP20" i="10"/>
  <c r="AP21" i="10"/>
  <c r="AP22" i="10"/>
  <c r="AL24" i="10"/>
  <c r="AM19" i="10" s="1"/>
  <c r="AI24" i="10"/>
  <c r="AJ13" i="10" s="1"/>
  <c r="AF24" i="10"/>
  <c r="AG14" i="10" s="1"/>
  <c r="AC24" i="10"/>
  <c r="Z24" i="10"/>
  <c r="W24" i="10"/>
  <c r="T24" i="10"/>
  <c r="Q24" i="10"/>
  <c r="N24" i="10"/>
  <c r="K24" i="10"/>
  <c r="H24" i="10"/>
  <c r="F13" i="10"/>
  <c r="F24" i="10" s="1"/>
  <c r="F14" i="10"/>
  <c r="F15" i="10"/>
  <c r="F16" i="10"/>
  <c r="F17" i="10"/>
  <c r="F18" i="10"/>
  <c r="F19" i="10"/>
  <c r="F20" i="10"/>
  <c r="F21" i="10"/>
  <c r="F22" i="10"/>
  <c r="AG23" i="10"/>
  <c r="AJ23" i="10"/>
  <c r="AM23" i="10" s="1"/>
  <c r="H6" i="10"/>
  <c r="K6" i="10" s="1"/>
  <c r="N6" i="10" s="1"/>
  <c r="Q6" i="10" s="1"/>
  <c r="T6" i="10" s="1"/>
  <c r="W6" i="10" s="1"/>
  <c r="Z6" i="10" s="1"/>
  <c r="AC6" i="10" s="1"/>
  <c r="AF6" i="10" s="1"/>
  <c r="AI6" i="10" s="1"/>
  <c r="AL6" i="10" s="1"/>
  <c r="AP6" i="10" s="1"/>
  <c r="H33" i="9"/>
  <c r="T21" i="9"/>
  <c r="T22" i="9" s="1"/>
  <c r="N21" i="9"/>
  <c r="N22" i="9" s="1"/>
  <c r="K21" i="9"/>
  <c r="K22" i="9" s="1"/>
  <c r="H21" i="9"/>
  <c r="M35" i="9"/>
  <c r="J35" i="9"/>
  <c r="I9" i="9"/>
  <c r="L9" i="9" s="1"/>
  <c r="O9" i="9" s="1"/>
  <c r="R9" i="9" s="1"/>
  <c r="U9" i="9" s="1"/>
  <c r="X9" i="9" s="1"/>
  <c r="AA9" i="9" s="1"/>
  <c r="AD9" i="9" s="1"/>
  <c r="AG9" i="9" s="1"/>
  <c r="AJ9" i="9" s="1"/>
  <c r="AM9" i="9" s="1"/>
  <c r="AQ9" i="9" s="1"/>
  <c r="I8" i="9"/>
  <c r="L8" i="9" s="1"/>
  <c r="O8" i="9" s="1"/>
  <c r="R8" i="9" s="1"/>
  <c r="U8" i="9" s="1"/>
  <c r="X8" i="9" s="1"/>
  <c r="AA8" i="9" s="1"/>
  <c r="AD8" i="9" s="1"/>
  <c r="AG8" i="9" s="1"/>
  <c r="AJ8" i="9" s="1"/>
  <c r="AM8" i="9" s="1"/>
  <c r="AQ8" i="9" s="1"/>
  <c r="AT8" i="9" s="1"/>
  <c r="AL29" i="7"/>
  <c r="AM18" i="7" s="1"/>
  <c r="AM13" i="7"/>
  <c r="AM14" i="7"/>
  <c r="AM15" i="7"/>
  <c r="AM16" i="7"/>
  <c r="AM17" i="7"/>
  <c r="AM23" i="7"/>
  <c r="AM24" i="7"/>
  <c r="AM25" i="7"/>
  <c r="AM26" i="7"/>
  <c r="AM27" i="7"/>
  <c r="AI29" i="7"/>
  <c r="AF29" i="7"/>
  <c r="AG20" i="7" s="1"/>
  <c r="AG13" i="7"/>
  <c r="AG14" i="7"/>
  <c r="AG15" i="7"/>
  <c r="AG16" i="7"/>
  <c r="AG17" i="7"/>
  <c r="AG18" i="7"/>
  <c r="AG19" i="7"/>
  <c r="AG24" i="7"/>
  <c r="AG25" i="7"/>
  <c r="AG26" i="7"/>
  <c r="AG27" i="7"/>
  <c r="AC29" i="7"/>
  <c r="AD15" i="7" s="1"/>
  <c r="AD14" i="7"/>
  <c r="AD20" i="7"/>
  <c r="AD22" i="7"/>
  <c r="AD23" i="7"/>
  <c r="AD24" i="7"/>
  <c r="AD25" i="7"/>
  <c r="AD26" i="7"/>
  <c r="Z29" i="7"/>
  <c r="AA22" i="7" s="1"/>
  <c r="AA14" i="7"/>
  <c r="AA15" i="7"/>
  <c r="AA16" i="7"/>
  <c r="AA17" i="7"/>
  <c r="AA18" i="7"/>
  <c r="AA19" i="7"/>
  <c r="AA20" i="7"/>
  <c r="AA21" i="7"/>
  <c r="AA24" i="7"/>
  <c r="AA25" i="7"/>
  <c r="AA26" i="7"/>
  <c r="AA27" i="7"/>
  <c r="W29" i="7"/>
  <c r="X17" i="7" s="1"/>
  <c r="X16" i="7"/>
  <c r="X24" i="7"/>
  <c r="T29" i="7"/>
  <c r="U13" i="7" s="1"/>
  <c r="U16" i="7"/>
  <c r="U17" i="7"/>
  <c r="U18" i="7"/>
  <c r="U19" i="7"/>
  <c r="U20" i="7"/>
  <c r="U21" i="7"/>
  <c r="U22" i="7"/>
  <c r="U23" i="7"/>
  <c r="U24" i="7"/>
  <c r="U26" i="7"/>
  <c r="Q29" i="7"/>
  <c r="R19" i="7" s="1"/>
  <c r="R14" i="7"/>
  <c r="R18" i="7"/>
  <c r="R24" i="7"/>
  <c r="R26" i="7"/>
  <c r="R27" i="7"/>
  <c r="N29" i="7"/>
  <c r="O14" i="7" s="1"/>
  <c r="O13" i="7"/>
  <c r="O19" i="7"/>
  <c r="O21" i="7"/>
  <c r="O22" i="7"/>
  <c r="O23" i="7"/>
  <c r="O24" i="7"/>
  <c r="O25" i="7"/>
  <c r="K29" i="7"/>
  <c r="L13" i="7"/>
  <c r="L14" i="7"/>
  <c r="L15" i="7"/>
  <c r="L16" i="7"/>
  <c r="L17" i="7"/>
  <c r="L18" i="7"/>
  <c r="L19" i="7"/>
  <c r="L20" i="7"/>
  <c r="L29" i="7" s="1"/>
  <c r="L21" i="7"/>
  <c r="L22" i="7"/>
  <c r="L23" i="7"/>
  <c r="L24" i="7"/>
  <c r="L25" i="7"/>
  <c r="L26" i="7"/>
  <c r="L27" i="7"/>
  <c r="H29" i="7"/>
  <c r="I16" i="7" s="1"/>
  <c r="I15" i="7"/>
  <c r="I21" i="7"/>
  <c r="I23" i="7"/>
  <c r="I24" i="7"/>
  <c r="I27" i="7"/>
  <c r="E29" i="7"/>
  <c r="AL23" i="6"/>
  <c r="AM13" i="6" s="1"/>
  <c r="AM14" i="6"/>
  <c r="AM15" i="6"/>
  <c r="AM16" i="6"/>
  <c r="AM17" i="6"/>
  <c r="AM18" i="6"/>
  <c r="AM19" i="6"/>
  <c r="AM20" i="6"/>
  <c r="AM21" i="6"/>
  <c r="AI23" i="6"/>
  <c r="AJ13" i="6" s="1"/>
  <c r="AJ15" i="6"/>
  <c r="AJ16" i="6"/>
  <c r="AJ17" i="6"/>
  <c r="AJ18" i="6"/>
  <c r="AJ19" i="6"/>
  <c r="AJ20" i="6"/>
  <c r="AJ21" i="6"/>
  <c r="AF23" i="6"/>
  <c r="AG14" i="6" s="1"/>
  <c r="AG13" i="6"/>
  <c r="AG16" i="6"/>
  <c r="AG17" i="6"/>
  <c r="AG18" i="6"/>
  <c r="AG19" i="6"/>
  <c r="AG20" i="6"/>
  <c r="AG21" i="6"/>
  <c r="AC23" i="6"/>
  <c r="Z23" i="6"/>
  <c r="AA14" i="6" s="1"/>
  <c r="AA13" i="6"/>
  <c r="AA19" i="6"/>
  <c r="AA21" i="6"/>
  <c r="W23" i="6"/>
  <c r="X15" i="6" s="1"/>
  <c r="X14" i="6"/>
  <c r="X20" i="6"/>
  <c r="T23" i="6"/>
  <c r="U16" i="6" s="1"/>
  <c r="U15" i="6"/>
  <c r="Q23" i="6"/>
  <c r="R17" i="6" s="1"/>
  <c r="R16" i="6"/>
  <c r="N23" i="6"/>
  <c r="O18" i="6" s="1"/>
  <c r="O13" i="6"/>
  <c r="O14" i="6"/>
  <c r="O15" i="6"/>
  <c r="O16" i="6"/>
  <c r="O17" i="6"/>
  <c r="K23" i="6"/>
  <c r="L19" i="6" s="1"/>
  <c r="L14" i="6"/>
  <c r="L15" i="6"/>
  <c r="L18" i="6"/>
  <c r="H23" i="6"/>
  <c r="I20" i="6" s="1"/>
  <c r="I13" i="6"/>
  <c r="I14" i="6"/>
  <c r="I15" i="6"/>
  <c r="I16" i="6"/>
  <c r="I17" i="6"/>
  <c r="I18" i="6"/>
  <c r="I19" i="6"/>
  <c r="E23" i="6"/>
  <c r="AL25" i="5"/>
  <c r="AM18" i="5" s="1"/>
  <c r="AM13" i="5"/>
  <c r="AM14" i="5"/>
  <c r="AM15" i="5"/>
  <c r="AM16" i="5"/>
  <c r="AM17" i="5"/>
  <c r="AM23" i="5"/>
  <c r="AI25" i="5"/>
  <c r="AJ17" i="5" s="1"/>
  <c r="AJ16" i="5"/>
  <c r="AF25" i="5"/>
  <c r="AG16" i="5" s="1"/>
  <c r="AG15" i="5"/>
  <c r="AG23" i="5"/>
  <c r="AC25" i="5"/>
  <c r="AD15" i="5" s="1"/>
  <c r="AD14" i="5"/>
  <c r="AD20" i="5"/>
  <c r="AD22" i="5"/>
  <c r="AD23" i="5"/>
  <c r="Z25" i="5"/>
  <c r="AA14" i="5" s="1"/>
  <c r="AA13" i="5"/>
  <c r="AA19" i="5"/>
  <c r="AA21" i="5"/>
  <c r="AA22" i="5"/>
  <c r="AA23" i="5"/>
  <c r="W25" i="5"/>
  <c r="T25" i="5"/>
  <c r="U13" i="5" s="1"/>
  <c r="U17" i="5"/>
  <c r="U18" i="5"/>
  <c r="U19" i="5"/>
  <c r="U20" i="5"/>
  <c r="U21" i="5"/>
  <c r="U22" i="5"/>
  <c r="U23" i="5"/>
  <c r="Q25" i="5"/>
  <c r="R13" i="5" s="1"/>
  <c r="R16" i="5"/>
  <c r="R17" i="5"/>
  <c r="R18" i="5"/>
  <c r="R19" i="5"/>
  <c r="R20" i="5"/>
  <c r="R21" i="5"/>
  <c r="R22" i="5"/>
  <c r="R23" i="5"/>
  <c r="N25" i="5"/>
  <c r="O13" i="5" s="1"/>
  <c r="O15" i="5"/>
  <c r="O16" i="5"/>
  <c r="O17" i="5"/>
  <c r="O18" i="5"/>
  <c r="O19" i="5"/>
  <c r="O20" i="5"/>
  <c r="O21" i="5"/>
  <c r="O22" i="5"/>
  <c r="O23" i="5"/>
  <c r="K25" i="5"/>
  <c r="L23" i="5" s="1"/>
  <c r="L14" i="5"/>
  <c r="L15" i="5"/>
  <c r="L16" i="5"/>
  <c r="L17" i="5"/>
  <c r="L18" i="5"/>
  <c r="L19" i="5"/>
  <c r="L20" i="5"/>
  <c r="L21" i="5"/>
  <c r="L22" i="5"/>
  <c r="H25" i="5"/>
  <c r="I13" i="5"/>
  <c r="I25" i="5" s="1"/>
  <c r="I14" i="5"/>
  <c r="I15" i="5"/>
  <c r="I16" i="5"/>
  <c r="I17" i="5"/>
  <c r="I18" i="5"/>
  <c r="I19" i="5"/>
  <c r="I20" i="5"/>
  <c r="I21" i="5"/>
  <c r="I22" i="5"/>
  <c r="I23" i="5"/>
  <c r="E25" i="5"/>
  <c r="AL24" i="4"/>
  <c r="AM18" i="4" s="1"/>
  <c r="AM13" i="4"/>
  <c r="AM14" i="4"/>
  <c r="AM15" i="4"/>
  <c r="AM16" i="4"/>
  <c r="AM17" i="4"/>
  <c r="AI24" i="4"/>
  <c r="AJ18" i="4" s="1"/>
  <c r="AJ13" i="4"/>
  <c r="AJ14" i="4"/>
  <c r="AJ15" i="4"/>
  <c r="AJ16" i="4"/>
  <c r="AJ17" i="4"/>
  <c r="AF24" i="4"/>
  <c r="AG18" i="4" s="1"/>
  <c r="AG13" i="4"/>
  <c r="AG14" i="4"/>
  <c r="AG15" i="4"/>
  <c r="AG16" i="4"/>
  <c r="AG17" i="4"/>
  <c r="AC24" i="4"/>
  <c r="AD18" i="4" s="1"/>
  <c r="AD13" i="4"/>
  <c r="AD14" i="4"/>
  <c r="AD17" i="4"/>
  <c r="Z24" i="4"/>
  <c r="AA18" i="4" s="1"/>
  <c r="AA13" i="4"/>
  <c r="AA14" i="4"/>
  <c r="AA17" i="4"/>
  <c r="W24" i="4"/>
  <c r="X18" i="4" s="1"/>
  <c r="X13" i="4"/>
  <c r="X14" i="4"/>
  <c r="X17" i="4"/>
  <c r="T24" i="4"/>
  <c r="U18" i="4" s="1"/>
  <c r="U13" i="4"/>
  <c r="U14" i="4"/>
  <c r="U17" i="4"/>
  <c r="Q24" i="4"/>
  <c r="R18" i="4" s="1"/>
  <c r="R13" i="4"/>
  <c r="R14" i="4"/>
  <c r="R17" i="4"/>
  <c r="N24" i="4"/>
  <c r="O18" i="4" s="1"/>
  <c r="O13" i="4"/>
  <c r="O14" i="4"/>
  <c r="O17" i="4"/>
  <c r="K24" i="4"/>
  <c r="L18" i="4" s="1"/>
  <c r="L13" i="4"/>
  <c r="L14" i="4"/>
  <c r="L17" i="4"/>
  <c r="H24" i="4"/>
  <c r="I18" i="4" s="1"/>
  <c r="I13" i="4"/>
  <c r="I14" i="4"/>
  <c r="I17" i="4"/>
  <c r="E24" i="4"/>
  <c r="AL34" i="3"/>
  <c r="AM18" i="3" s="1"/>
  <c r="AM13" i="3"/>
  <c r="AM14" i="3"/>
  <c r="AM17" i="3"/>
  <c r="AM23" i="3"/>
  <c r="AM24" i="3"/>
  <c r="AM25" i="3"/>
  <c r="AM26" i="3"/>
  <c r="AM29" i="3"/>
  <c r="AI34" i="3"/>
  <c r="AJ20" i="3" s="1"/>
  <c r="AJ13" i="3"/>
  <c r="AJ14" i="3"/>
  <c r="AJ15" i="3"/>
  <c r="AJ16" i="3"/>
  <c r="AJ19" i="3"/>
  <c r="AJ24" i="3"/>
  <c r="AJ25" i="3"/>
  <c r="AJ26" i="3"/>
  <c r="AJ27" i="3"/>
  <c r="AJ28" i="3"/>
  <c r="AJ31" i="3"/>
  <c r="AF34" i="3"/>
  <c r="AG13" i="3" s="1"/>
  <c r="AG15" i="3"/>
  <c r="AG16" i="3"/>
  <c r="AG17" i="3"/>
  <c r="AG18" i="3"/>
  <c r="AG21" i="3"/>
  <c r="AG22" i="3"/>
  <c r="AG23" i="3"/>
  <c r="AG24" i="3"/>
  <c r="AG25" i="3"/>
  <c r="AG26" i="3"/>
  <c r="AG27" i="3"/>
  <c r="AG28" i="3"/>
  <c r="AG29" i="3"/>
  <c r="AG30" i="3"/>
  <c r="AG31" i="3"/>
  <c r="AG32" i="3"/>
  <c r="AC34" i="3"/>
  <c r="AD13" i="3" s="1"/>
  <c r="AD17" i="3"/>
  <c r="AD18" i="3"/>
  <c r="AD19" i="3"/>
  <c r="AD20" i="3"/>
  <c r="AD23" i="3"/>
  <c r="AD24" i="3"/>
  <c r="AD25" i="3"/>
  <c r="AD29" i="3"/>
  <c r="AD30" i="3"/>
  <c r="AD31" i="3"/>
  <c r="AD32" i="3"/>
  <c r="Z34" i="3"/>
  <c r="AA16" i="3" s="1"/>
  <c r="AA13" i="3"/>
  <c r="AA14" i="3"/>
  <c r="AA15" i="3"/>
  <c r="AA18" i="3"/>
  <c r="AA19" i="3"/>
  <c r="AA20" i="3"/>
  <c r="AA21" i="3"/>
  <c r="AA22" i="3"/>
  <c r="AA23" i="3"/>
  <c r="AA24" i="3"/>
  <c r="AA25" i="3"/>
  <c r="AA26" i="3"/>
  <c r="AA27" i="3"/>
  <c r="AA28" i="3"/>
  <c r="AA29" i="3"/>
  <c r="AA30" i="3"/>
  <c r="AA31" i="3"/>
  <c r="AA32" i="3"/>
  <c r="W34" i="3"/>
  <c r="X13" i="3" s="1"/>
  <c r="X24" i="3"/>
  <c r="T34" i="3"/>
  <c r="U15" i="3" s="1"/>
  <c r="U14" i="3"/>
  <c r="U19" i="3"/>
  <c r="U22" i="3"/>
  <c r="U23" i="3"/>
  <c r="U24" i="3"/>
  <c r="U26" i="3"/>
  <c r="U31" i="3"/>
  <c r="Q34" i="3"/>
  <c r="R17" i="3" s="1"/>
  <c r="R16" i="3"/>
  <c r="R24" i="3"/>
  <c r="R28" i="3"/>
  <c r="N34" i="3"/>
  <c r="O19" i="3" s="1"/>
  <c r="O14" i="3"/>
  <c r="O15" i="3"/>
  <c r="O16" i="3"/>
  <c r="O17" i="3"/>
  <c r="O18" i="3"/>
  <c r="O23" i="3"/>
  <c r="O24" i="3"/>
  <c r="O26" i="3"/>
  <c r="O27" i="3"/>
  <c r="O28" i="3"/>
  <c r="O29" i="3"/>
  <c r="O30" i="3"/>
  <c r="K34" i="3"/>
  <c r="L21" i="3" s="1"/>
  <c r="L13" i="3"/>
  <c r="L14" i="3"/>
  <c r="L15" i="3"/>
  <c r="L16" i="3"/>
  <c r="L17" i="3"/>
  <c r="L18" i="3"/>
  <c r="L19" i="3"/>
  <c r="L20" i="3"/>
  <c r="L24" i="3"/>
  <c r="L25" i="3"/>
  <c r="L26" i="3"/>
  <c r="L27" i="3"/>
  <c r="L28" i="3"/>
  <c r="L29" i="3"/>
  <c r="L30" i="3"/>
  <c r="L31" i="3"/>
  <c r="L32" i="3"/>
  <c r="H34" i="3"/>
  <c r="I23" i="3" s="1"/>
  <c r="I14" i="3"/>
  <c r="I15" i="3"/>
  <c r="I16" i="3"/>
  <c r="I17" i="3"/>
  <c r="I18" i="3"/>
  <c r="I19" i="3"/>
  <c r="I20" i="3"/>
  <c r="I21" i="3"/>
  <c r="I22" i="3"/>
  <c r="I24" i="3"/>
  <c r="I25" i="3"/>
  <c r="I26" i="3"/>
  <c r="I27" i="3"/>
  <c r="I28" i="3"/>
  <c r="I29" i="3"/>
  <c r="I30" i="3"/>
  <c r="I31" i="3"/>
  <c r="I32" i="3"/>
  <c r="E34" i="3"/>
  <c r="AL26" i="2"/>
  <c r="AM21" i="2" s="1"/>
  <c r="AM13" i="2"/>
  <c r="AM14" i="2"/>
  <c r="AM15" i="2"/>
  <c r="AM16" i="2"/>
  <c r="AM17" i="2"/>
  <c r="AM18" i="2"/>
  <c r="AM19" i="2"/>
  <c r="AM20" i="2"/>
  <c r="AM24" i="2"/>
  <c r="AI26" i="2"/>
  <c r="AJ19" i="2" s="1"/>
  <c r="AJ14" i="2"/>
  <c r="AJ15" i="2"/>
  <c r="AJ16" i="2"/>
  <c r="AJ17" i="2"/>
  <c r="AJ18" i="2"/>
  <c r="AJ23" i="2"/>
  <c r="AJ24" i="2"/>
  <c r="AF26" i="2"/>
  <c r="AG17" i="2" s="1"/>
  <c r="AG16" i="2"/>
  <c r="AG24" i="2"/>
  <c r="AC26" i="2"/>
  <c r="AD15" i="2" s="1"/>
  <c r="AD14" i="2"/>
  <c r="AD19" i="2"/>
  <c r="AD22" i="2"/>
  <c r="AD23" i="2"/>
  <c r="AD24" i="2"/>
  <c r="Z26" i="2"/>
  <c r="AA13" i="2" s="1"/>
  <c r="AA24" i="2"/>
  <c r="W26" i="2"/>
  <c r="X23" i="2" s="1"/>
  <c r="X14" i="2"/>
  <c r="X15" i="2"/>
  <c r="X16" i="2"/>
  <c r="X17" i="2"/>
  <c r="X18" i="2"/>
  <c r="X19" i="2"/>
  <c r="X20" i="2"/>
  <c r="X21" i="2"/>
  <c r="X22" i="2"/>
  <c r="X24" i="2"/>
  <c r="T26" i="2"/>
  <c r="U21" i="2" s="1"/>
  <c r="U13" i="2"/>
  <c r="U14" i="2"/>
  <c r="U15" i="2"/>
  <c r="U16" i="2"/>
  <c r="U17" i="2"/>
  <c r="U18" i="2"/>
  <c r="U19" i="2"/>
  <c r="U20" i="2"/>
  <c r="U24" i="2"/>
  <c r="Q26" i="2"/>
  <c r="R19" i="2" s="1"/>
  <c r="R14" i="2"/>
  <c r="R15" i="2"/>
  <c r="R16" i="2"/>
  <c r="R17" i="2"/>
  <c r="R18" i="2"/>
  <c r="R23" i="2"/>
  <c r="R24" i="2"/>
  <c r="N26" i="2"/>
  <c r="O17" i="2" s="1"/>
  <c r="O16" i="2"/>
  <c r="O24" i="2"/>
  <c r="K26" i="2"/>
  <c r="L15" i="2" s="1"/>
  <c r="L14" i="2"/>
  <c r="L19" i="2"/>
  <c r="L22" i="2"/>
  <c r="L23" i="2"/>
  <c r="L24" i="2"/>
  <c r="H26" i="2"/>
  <c r="I13" i="2" s="1"/>
  <c r="I24" i="2"/>
  <c r="E26" i="2"/>
  <c r="AL31" i="8"/>
  <c r="AM15" i="8" s="1"/>
  <c r="AM14" i="8"/>
  <c r="AM19" i="8"/>
  <c r="AM22" i="8"/>
  <c r="AM23" i="8"/>
  <c r="AM24" i="8"/>
  <c r="AM25" i="8"/>
  <c r="AM26" i="8"/>
  <c r="AI31" i="8"/>
  <c r="AJ20" i="8" s="1"/>
  <c r="AJ15" i="8"/>
  <c r="AJ16" i="8"/>
  <c r="AJ19" i="8"/>
  <c r="AJ24" i="8"/>
  <c r="AJ27" i="8"/>
  <c r="AJ28" i="8"/>
  <c r="AF31" i="8"/>
  <c r="AG13" i="8" s="1"/>
  <c r="AG24" i="8"/>
  <c r="AC31" i="8"/>
  <c r="AD18" i="8" s="1"/>
  <c r="AD13" i="8"/>
  <c r="AD14" i="8"/>
  <c r="AD15" i="8"/>
  <c r="AD16" i="8"/>
  <c r="AD17" i="8"/>
  <c r="AD22" i="8"/>
  <c r="AD23" i="8"/>
  <c r="AD24" i="8"/>
  <c r="AD25" i="8"/>
  <c r="AD26" i="8"/>
  <c r="AD27" i="8"/>
  <c r="AD28" i="8"/>
  <c r="AD29" i="8"/>
  <c r="Z31" i="8"/>
  <c r="AA23" i="8" s="1"/>
  <c r="AA15" i="8"/>
  <c r="AA16" i="8"/>
  <c r="AA17" i="8"/>
  <c r="AA18" i="8"/>
  <c r="AA19" i="8"/>
  <c r="AA20" i="8"/>
  <c r="AA21" i="8"/>
  <c r="AA22" i="8"/>
  <c r="AA24" i="8"/>
  <c r="AA27" i="8"/>
  <c r="AA28" i="8"/>
  <c r="AA29" i="8"/>
  <c r="W31" i="8"/>
  <c r="X16" i="8" s="1"/>
  <c r="X15" i="8"/>
  <c r="X23" i="8"/>
  <c r="X24" i="8"/>
  <c r="X27" i="8"/>
  <c r="T31" i="8"/>
  <c r="U21" i="8" s="1"/>
  <c r="U13" i="8"/>
  <c r="U14" i="8"/>
  <c r="U15" i="8"/>
  <c r="U16" i="8"/>
  <c r="U17" i="8"/>
  <c r="U18" i="8"/>
  <c r="U19" i="8"/>
  <c r="U20" i="8"/>
  <c r="U24" i="8"/>
  <c r="U25" i="8"/>
  <c r="U26" i="8"/>
  <c r="U27" i="8"/>
  <c r="U28" i="8"/>
  <c r="U29" i="8"/>
  <c r="Q31" i="8"/>
  <c r="R14" i="8" s="1"/>
  <c r="R13" i="8"/>
  <c r="R18" i="8"/>
  <c r="R21" i="8"/>
  <c r="R22" i="8"/>
  <c r="R23" i="8"/>
  <c r="R24" i="8"/>
  <c r="R25" i="8"/>
  <c r="N31" i="8"/>
  <c r="O19" i="8" s="1"/>
  <c r="O14" i="8"/>
  <c r="O15" i="8"/>
  <c r="O16" i="8"/>
  <c r="O17" i="8"/>
  <c r="O18" i="8"/>
  <c r="O23" i="8"/>
  <c r="O24" i="8"/>
  <c r="O26" i="8"/>
  <c r="O27" i="8"/>
  <c r="O28" i="8"/>
  <c r="O29" i="8"/>
  <c r="K31" i="8"/>
  <c r="L13" i="8" s="1"/>
  <c r="L16" i="8"/>
  <c r="L17" i="8"/>
  <c r="L18" i="8"/>
  <c r="L19" i="8"/>
  <c r="L20" i="8"/>
  <c r="L21" i="8"/>
  <c r="L22" i="8"/>
  <c r="L23" i="8"/>
  <c r="L24" i="8"/>
  <c r="L28" i="8"/>
  <c r="L29" i="8"/>
  <c r="H31" i="8"/>
  <c r="I17" i="8" s="1"/>
  <c r="I16" i="8"/>
  <c r="I24" i="8"/>
  <c r="I28" i="8"/>
  <c r="E31" i="8"/>
  <c r="AP29" i="8"/>
  <c r="F29" i="8"/>
  <c r="E19" i="1"/>
  <c r="E34" i="9" s="1"/>
  <c r="H19" i="1"/>
  <c r="H34" i="9" s="1"/>
  <c r="K19" i="1"/>
  <c r="K34" i="9" s="1"/>
  <c r="N19" i="1"/>
  <c r="N34" i="9" s="1"/>
  <c r="Q19" i="1"/>
  <c r="Q34" i="9" s="1"/>
  <c r="T19" i="1"/>
  <c r="T34" i="9" s="1"/>
  <c r="Z19" i="1"/>
  <c r="Z34" i="9" s="1"/>
  <c r="AI19" i="1"/>
  <c r="AI34" i="9" s="1"/>
  <c r="AL19" i="1"/>
  <c r="AL34" i="9" s="1"/>
  <c r="E13" i="1"/>
  <c r="E28" i="9" s="1"/>
  <c r="K13" i="1"/>
  <c r="K28" i="9" s="1"/>
  <c r="N13" i="1"/>
  <c r="N28" i="9" s="1"/>
  <c r="Q13" i="1"/>
  <c r="T13" i="1"/>
  <c r="T28" i="9" s="1"/>
  <c r="W13" i="1"/>
  <c r="W28" i="9" s="1"/>
  <c r="AC13" i="1"/>
  <c r="AC28" i="9" s="1"/>
  <c r="AF13" i="1"/>
  <c r="AF28" i="9" s="1"/>
  <c r="AI13" i="1"/>
  <c r="AI28" i="9" s="1"/>
  <c r="AL13" i="1"/>
  <c r="AL28" i="9" s="1"/>
  <c r="E14" i="1"/>
  <c r="E29" i="9" s="1"/>
  <c r="H14" i="1"/>
  <c r="H29" i="9" s="1"/>
  <c r="K14" i="1"/>
  <c r="K29" i="9" s="1"/>
  <c r="N14" i="1"/>
  <c r="T14" i="1"/>
  <c r="T29" i="9" s="1"/>
  <c r="Z14" i="1"/>
  <c r="Z29" i="9" s="1"/>
  <c r="AC14" i="1"/>
  <c r="AC29" i="9" s="1"/>
  <c r="AF14" i="1"/>
  <c r="AF29" i="9" s="1"/>
  <c r="AI14" i="1"/>
  <c r="AI29" i="9" s="1"/>
  <c r="AL14" i="1"/>
  <c r="AL29" i="9" s="1"/>
  <c r="E15" i="1"/>
  <c r="E30" i="9" s="1"/>
  <c r="H15" i="1"/>
  <c r="H30" i="9" s="1"/>
  <c r="K15" i="1"/>
  <c r="N15" i="1"/>
  <c r="N30" i="9" s="1"/>
  <c r="Q15" i="1"/>
  <c r="Q30" i="9" s="1"/>
  <c r="T15" i="1"/>
  <c r="T30" i="9" s="1"/>
  <c r="W15" i="1"/>
  <c r="W30" i="9" s="1"/>
  <c r="Z15" i="1"/>
  <c r="Z30" i="9" s="1"/>
  <c r="AC15" i="1"/>
  <c r="AC30" i="9" s="1"/>
  <c r="AF15" i="1"/>
  <c r="AF30" i="9" s="1"/>
  <c r="AI15" i="1"/>
  <c r="AI30" i="9" s="1"/>
  <c r="AL15" i="1"/>
  <c r="AL30" i="9" s="1"/>
  <c r="E16" i="1"/>
  <c r="E31" i="9" s="1"/>
  <c r="H16" i="1"/>
  <c r="K16" i="1"/>
  <c r="K31" i="9" s="1"/>
  <c r="N16" i="1"/>
  <c r="N31" i="9" s="1"/>
  <c r="Q16" i="1"/>
  <c r="Q31" i="9" s="1"/>
  <c r="T16" i="1"/>
  <c r="T31" i="9" s="1"/>
  <c r="W16" i="1"/>
  <c r="W31" i="9" s="1"/>
  <c r="Z16" i="1"/>
  <c r="Z31" i="9" s="1"/>
  <c r="AC16" i="1"/>
  <c r="AC31" i="9" s="1"/>
  <c r="AF16" i="1"/>
  <c r="AF31" i="9" s="1"/>
  <c r="AI16" i="1"/>
  <c r="AI31" i="9" s="1"/>
  <c r="AL16" i="1"/>
  <c r="AL31" i="9" s="1"/>
  <c r="E17" i="1"/>
  <c r="H17" i="1"/>
  <c r="H32" i="9" s="1"/>
  <c r="K17" i="1"/>
  <c r="K32" i="9" s="1"/>
  <c r="N17" i="1"/>
  <c r="N32" i="9" s="1"/>
  <c r="Q17" i="1"/>
  <c r="Q32" i="9" s="1"/>
  <c r="T17" i="1"/>
  <c r="T32" i="9" s="1"/>
  <c r="W17" i="1"/>
  <c r="W32" i="9" s="1"/>
  <c r="Z17" i="1"/>
  <c r="Z32" i="9" s="1"/>
  <c r="AC17" i="1"/>
  <c r="AC32" i="9" s="1"/>
  <c r="AF17" i="1"/>
  <c r="AF32" i="9" s="1"/>
  <c r="AI17" i="1"/>
  <c r="AI32" i="9" s="1"/>
  <c r="AL17" i="1"/>
  <c r="AL32" i="9" s="1"/>
  <c r="AP17" i="1"/>
  <c r="E18" i="1"/>
  <c r="E33" i="9" s="1"/>
  <c r="H18" i="1"/>
  <c r="K18" i="1"/>
  <c r="K33" i="9" s="1"/>
  <c r="N18" i="1"/>
  <c r="N33" i="9" s="1"/>
  <c r="Q18" i="1"/>
  <c r="Q33" i="9" s="1"/>
  <c r="T18" i="1"/>
  <c r="T33" i="9" s="1"/>
  <c r="W18" i="1"/>
  <c r="W33" i="9" s="1"/>
  <c r="Z18" i="1"/>
  <c r="Z33" i="9" s="1"/>
  <c r="AC18" i="1"/>
  <c r="AC33" i="9" s="1"/>
  <c r="AF18" i="1"/>
  <c r="AF33" i="9" s="1"/>
  <c r="AL18" i="1"/>
  <c r="C19" i="1"/>
  <c r="C18" i="1"/>
  <c r="C17" i="1"/>
  <c r="C16" i="1"/>
  <c r="C15" i="1"/>
  <c r="C14" i="1"/>
  <c r="C13" i="1"/>
  <c r="B19" i="1"/>
  <c r="B18" i="1"/>
  <c r="B17" i="1"/>
  <c r="B16" i="1"/>
  <c r="B15" i="1"/>
  <c r="B14" i="1"/>
  <c r="B13" i="1"/>
  <c r="F8" i="8"/>
  <c r="F8" i="7"/>
  <c r="I8" i="7" s="1"/>
  <c r="L8" i="7" s="1"/>
  <c r="O8" i="7" s="1"/>
  <c r="R8" i="7" s="1"/>
  <c r="U8" i="7" s="1"/>
  <c r="X8" i="7" s="1"/>
  <c r="AA8" i="7" s="1"/>
  <c r="AD8" i="7" s="1"/>
  <c r="AG8" i="7" s="1"/>
  <c r="AJ8" i="7" s="1"/>
  <c r="AM8" i="7" s="1"/>
  <c r="AQ8" i="7" s="1"/>
  <c r="F8" i="6"/>
  <c r="I8" i="6" s="1"/>
  <c r="L8" i="6" s="1"/>
  <c r="O8" i="6" s="1"/>
  <c r="R8" i="6" s="1"/>
  <c r="U8" i="6" s="1"/>
  <c r="X8" i="6" s="1"/>
  <c r="AA8" i="6" s="1"/>
  <c r="AD8" i="6" s="1"/>
  <c r="AG8" i="6" s="1"/>
  <c r="AJ8" i="6" s="1"/>
  <c r="AM8" i="6" s="1"/>
  <c r="AQ8" i="6" s="1"/>
  <c r="F8" i="5"/>
  <c r="I8" i="5" s="1"/>
  <c r="L8" i="5" s="1"/>
  <c r="O8" i="5" s="1"/>
  <c r="R8" i="5" s="1"/>
  <c r="U8" i="5" s="1"/>
  <c r="X8" i="5" s="1"/>
  <c r="AA8" i="5" s="1"/>
  <c r="AD8" i="5" s="1"/>
  <c r="AG8" i="5" s="1"/>
  <c r="AJ8" i="5" s="1"/>
  <c r="AM8" i="5" s="1"/>
  <c r="AQ8" i="5" s="1"/>
  <c r="F8" i="4"/>
  <c r="I8" i="4" s="1"/>
  <c r="L8" i="4" s="1"/>
  <c r="O8" i="4" s="1"/>
  <c r="R8" i="4" s="1"/>
  <c r="U8" i="4" s="1"/>
  <c r="X8" i="4" s="1"/>
  <c r="AA8" i="4" s="1"/>
  <c r="AD8" i="4" s="1"/>
  <c r="AG8" i="4" s="1"/>
  <c r="AJ8" i="4" s="1"/>
  <c r="AM8" i="4" s="1"/>
  <c r="AQ8" i="4" s="1"/>
  <c r="F8" i="3"/>
  <c r="I8" i="3" s="1"/>
  <c r="L8" i="3" s="1"/>
  <c r="O8" i="3" s="1"/>
  <c r="R8" i="3" s="1"/>
  <c r="U8" i="3" s="1"/>
  <c r="X8" i="3" s="1"/>
  <c r="AA8" i="3" s="1"/>
  <c r="AD8" i="3" s="1"/>
  <c r="AG8" i="3" s="1"/>
  <c r="AJ8" i="3" s="1"/>
  <c r="AM8" i="3" s="1"/>
  <c r="AQ8" i="3" s="1"/>
  <c r="I8" i="8"/>
  <c r="L8" i="8" s="1"/>
  <c r="O8" i="8" s="1"/>
  <c r="R8" i="8" s="1"/>
  <c r="U8" i="8" s="1"/>
  <c r="X8" i="8" s="1"/>
  <c r="AA8" i="8" s="1"/>
  <c r="AD8" i="8" s="1"/>
  <c r="AG8" i="8" s="1"/>
  <c r="AJ8" i="8" s="1"/>
  <c r="AM8" i="8" s="1"/>
  <c r="AQ8" i="8" s="1"/>
  <c r="I8" i="1"/>
  <c r="L8" i="1"/>
  <c r="O8" i="1" s="1"/>
  <c r="R8" i="1" s="1"/>
  <c r="U8" i="1" s="1"/>
  <c r="X8" i="1" s="1"/>
  <c r="AA8" i="1" s="1"/>
  <c r="AD8" i="1" s="1"/>
  <c r="AG8" i="1" s="1"/>
  <c r="AJ8" i="1" s="1"/>
  <c r="AM8" i="1" s="1"/>
  <c r="AQ8" i="1" s="1"/>
  <c r="F8" i="2"/>
  <c r="I8" i="2" s="1"/>
  <c r="L8" i="2" s="1"/>
  <c r="O8" i="2" s="1"/>
  <c r="R8" i="2" s="1"/>
  <c r="U8" i="2" s="1"/>
  <c r="X8" i="2" s="1"/>
  <c r="AA8" i="2" s="1"/>
  <c r="AD8" i="2" s="1"/>
  <c r="AG8" i="2" s="1"/>
  <c r="AJ8" i="2" s="1"/>
  <c r="AM8" i="2" s="1"/>
  <c r="AQ8" i="2" s="1"/>
  <c r="AQ7" i="8"/>
  <c r="AQ7" i="7"/>
  <c r="AQ7" i="6"/>
  <c r="AQ7" i="5"/>
  <c r="AQ7" i="4"/>
  <c r="AQ7" i="3"/>
  <c r="AQ7" i="2"/>
  <c r="AP9" i="8"/>
  <c r="AL9" i="8"/>
  <c r="N9" i="8"/>
  <c r="K9" i="8"/>
  <c r="AP9" i="7"/>
  <c r="AL9" i="7"/>
  <c r="N9" i="7"/>
  <c r="K9" i="7"/>
  <c r="AP9" i="6"/>
  <c r="AL9" i="6"/>
  <c r="N9" i="6"/>
  <c r="K9" i="6"/>
  <c r="AP9" i="5"/>
  <c r="AL9" i="5"/>
  <c r="N9" i="5"/>
  <c r="K9" i="5"/>
  <c r="AP9" i="4"/>
  <c r="AL9" i="4"/>
  <c r="N9" i="4"/>
  <c r="K9" i="4"/>
  <c r="AP9" i="3"/>
  <c r="AL9" i="3"/>
  <c r="N9" i="3"/>
  <c r="K9" i="3"/>
  <c r="AP9" i="2"/>
  <c r="AL9" i="2"/>
  <c r="N9" i="2"/>
  <c r="K9" i="2"/>
  <c r="AP8" i="8"/>
  <c r="AL8" i="8"/>
  <c r="AI8" i="8"/>
  <c r="AF8" i="8"/>
  <c r="AC8" i="8"/>
  <c r="W8" i="8"/>
  <c r="T8" i="8"/>
  <c r="Q8" i="8"/>
  <c r="K8" i="8"/>
  <c r="E8" i="8"/>
  <c r="AP8" i="7"/>
  <c r="AL8" i="7"/>
  <c r="AI8" i="7"/>
  <c r="AF8" i="7"/>
  <c r="AC8" i="7"/>
  <c r="W8" i="7"/>
  <c r="T8" i="7"/>
  <c r="Q8" i="7"/>
  <c r="K8" i="7"/>
  <c r="E8" i="7"/>
  <c r="AP8" i="6"/>
  <c r="AL8" i="6"/>
  <c r="AI8" i="6"/>
  <c r="AF8" i="6"/>
  <c r="AC8" i="6"/>
  <c r="W8" i="6"/>
  <c r="T8" i="6"/>
  <c r="Q8" i="6"/>
  <c r="K8" i="6"/>
  <c r="E8" i="6"/>
  <c r="AP8" i="5"/>
  <c r="AL8" i="5"/>
  <c r="AI8" i="5"/>
  <c r="AF8" i="5"/>
  <c r="AC8" i="5"/>
  <c r="W8" i="5"/>
  <c r="T8" i="5"/>
  <c r="Q8" i="5"/>
  <c r="K8" i="5"/>
  <c r="E8" i="5"/>
  <c r="AP8" i="4"/>
  <c r="AL8" i="4"/>
  <c r="AI8" i="4"/>
  <c r="AF8" i="4"/>
  <c r="AC8" i="4"/>
  <c r="W8" i="4"/>
  <c r="T8" i="4"/>
  <c r="Q8" i="4"/>
  <c r="K8" i="4"/>
  <c r="E8" i="4"/>
  <c r="AP8" i="3"/>
  <c r="AL8" i="3"/>
  <c r="AI8" i="3"/>
  <c r="AF8" i="3"/>
  <c r="AC8" i="3"/>
  <c r="W8" i="3"/>
  <c r="T8" i="3"/>
  <c r="Q8" i="3"/>
  <c r="K8" i="3"/>
  <c r="E8" i="3"/>
  <c r="AP8" i="2"/>
  <c r="AL8" i="2"/>
  <c r="AI8" i="2"/>
  <c r="AF8" i="2"/>
  <c r="AC8" i="2"/>
  <c r="W8" i="2"/>
  <c r="T8" i="2"/>
  <c r="Q8" i="2"/>
  <c r="K8" i="2"/>
  <c r="E8" i="2"/>
  <c r="E6" i="8"/>
  <c r="E6" i="7"/>
  <c r="E6" i="6"/>
  <c r="E6" i="5"/>
  <c r="E6" i="4"/>
  <c r="E6" i="3"/>
  <c r="E6" i="2"/>
  <c r="C7" i="2"/>
  <c r="AD6" i="2" s="1"/>
  <c r="C8" i="8"/>
  <c r="C8" i="7"/>
  <c r="C8" i="6"/>
  <c r="C8" i="5"/>
  <c r="C8" i="4"/>
  <c r="C8" i="3"/>
  <c r="C8" i="2"/>
  <c r="C7" i="7"/>
  <c r="O6" i="7" s="1"/>
  <c r="C7" i="6"/>
  <c r="O6" i="6" s="1"/>
  <c r="C7" i="8"/>
  <c r="L6" i="8" s="1"/>
  <c r="C7" i="4"/>
  <c r="O6" i="4" s="1"/>
  <c r="H6" i="8"/>
  <c r="K6" i="8" s="1"/>
  <c r="N6" i="8" s="1"/>
  <c r="Q6" i="8" s="1"/>
  <c r="T6" i="8" s="1"/>
  <c r="W6" i="8" s="1"/>
  <c r="Z6" i="8" s="1"/>
  <c r="AC6" i="8" s="1"/>
  <c r="AF6" i="8" s="1"/>
  <c r="AI6" i="8" s="1"/>
  <c r="AL6" i="8" s="1"/>
  <c r="AP6" i="8" s="1"/>
  <c r="AM6" i="8"/>
  <c r="AP13" i="8"/>
  <c r="AP14" i="8"/>
  <c r="AP15" i="8"/>
  <c r="AP16" i="8"/>
  <c r="AP17" i="8"/>
  <c r="AP18" i="8"/>
  <c r="AP19" i="8"/>
  <c r="AP20" i="8"/>
  <c r="AP21" i="8"/>
  <c r="AP22" i="8"/>
  <c r="AP23" i="8"/>
  <c r="AP24" i="8"/>
  <c r="AP25" i="8"/>
  <c r="AP26" i="8"/>
  <c r="AP27" i="8"/>
  <c r="AP28" i="8"/>
  <c r="F13" i="8"/>
  <c r="F14" i="8"/>
  <c r="F15" i="8"/>
  <c r="F16" i="8"/>
  <c r="F17" i="8"/>
  <c r="F18" i="8"/>
  <c r="F19" i="8"/>
  <c r="F20" i="8"/>
  <c r="F21" i="8"/>
  <c r="F22" i="8"/>
  <c r="F23" i="8"/>
  <c r="F24" i="8"/>
  <c r="F25" i="8"/>
  <c r="F26" i="8"/>
  <c r="F27" i="8"/>
  <c r="F28" i="8"/>
  <c r="AP13" i="7"/>
  <c r="AP14" i="7"/>
  <c r="AP15" i="7"/>
  <c r="AP16" i="7"/>
  <c r="AP17" i="7"/>
  <c r="AP18" i="7"/>
  <c r="AP19" i="7"/>
  <c r="AP20" i="7"/>
  <c r="AP21" i="7"/>
  <c r="AP22" i="7"/>
  <c r="AP23" i="7"/>
  <c r="AP24" i="7"/>
  <c r="AP25" i="7"/>
  <c r="AP26" i="7"/>
  <c r="AP27" i="7"/>
  <c r="F13" i="7"/>
  <c r="F14" i="7"/>
  <c r="F15" i="7"/>
  <c r="F16" i="7"/>
  <c r="F17" i="7"/>
  <c r="F18" i="7"/>
  <c r="F19" i="7"/>
  <c r="F20" i="7"/>
  <c r="F21" i="7"/>
  <c r="F22" i="7"/>
  <c r="F23" i="7"/>
  <c r="F24" i="7"/>
  <c r="F25" i="7"/>
  <c r="F26" i="7"/>
  <c r="F27" i="7"/>
  <c r="H6" i="7"/>
  <c r="K6" i="7" s="1"/>
  <c r="N6" i="7" s="1"/>
  <c r="Q6" i="7" s="1"/>
  <c r="T6" i="7" s="1"/>
  <c r="W6" i="7" s="1"/>
  <c r="Z6" i="7" s="1"/>
  <c r="AC6" i="7" s="1"/>
  <c r="AF6" i="7" s="1"/>
  <c r="AI6" i="7" s="1"/>
  <c r="AL6" i="7" s="1"/>
  <c r="AP6" i="7" s="1"/>
  <c r="X6" i="7"/>
  <c r="AP13" i="6"/>
  <c r="AP14" i="6"/>
  <c r="AP15" i="6"/>
  <c r="AP16" i="6"/>
  <c r="AP17" i="6"/>
  <c r="AP18" i="6"/>
  <c r="AP19" i="6"/>
  <c r="AP20" i="6"/>
  <c r="AP21" i="6"/>
  <c r="F13" i="6"/>
  <c r="F14" i="6"/>
  <c r="F15" i="6"/>
  <c r="F16" i="6"/>
  <c r="F17" i="6"/>
  <c r="F18" i="6"/>
  <c r="F19" i="6"/>
  <c r="F20" i="6"/>
  <c r="F21" i="6"/>
  <c r="H6" i="6"/>
  <c r="K6" i="6" s="1"/>
  <c r="N6" i="6" s="1"/>
  <c r="Q6" i="6" s="1"/>
  <c r="T6" i="6" s="1"/>
  <c r="W6" i="6" s="1"/>
  <c r="Z6" i="6" s="1"/>
  <c r="AC6" i="6" s="1"/>
  <c r="AF6" i="6" s="1"/>
  <c r="AI6" i="6" s="1"/>
  <c r="AL6" i="6" s="1"/>
  <c r="AP6" i="6" s="1"/>
  <c r="X6" i="6"/>
  <c r="U6" i="6"/>
  <c r="R6" i="6"/>
  <c r="AP13" i="5"/>
  <c r="AP14" i="5"/>
  <c r="AP15" i="5"/>
  <c r="AP16" i="5"/>
  <c r="AP17" i="5"/>
  <c r="AP18" i="5"/>
  <c r="AP19" i="5"/>
  <c r="AP20" i="5"/>
  <c r="AP21" i="5"/>
  <c r="AP22" i="5"/>
  <c r="AP23" i="5"/>
  <c r="F13" i="5"/>
  <c r="F14" i="5"/>
  <c r="F15" i="5"/>
  <c r="F16" i="5"/>
  <c r="F17" i="5"/>
  <c r="F18" i="5"/>
  <c r="F19" i="5"/>
  <c r="F20" i="5"/>
  <c r="F21" i="5"/>
  <c r="F22" i="5"/>
  <c r="F23" i="5"/>
  <c r="F25" i="5"/>
  <c r="AG24" i="5"/>
  <c r="AJ24" i="5"/>
  <c r="AM24" i="5" s="1"/>
  <c r="H6" i="5"/>
  <c r="K6" i="5" s="1"/>
  <c r="N6" i="5" s="1"/>
  <c r="Q6" i="5" s="1"/>
  <c r="T6" i="5" s="1"/>
  <c r="W6" i="5" s="1"/>
  <c r="Z6" i="5" s="1"/>
  <c r="AC6" i="5" s="1"/>
  <c r="AF6" i="5" s="1"/>
  <c r="AI6" i="5" s="1"/>
  <c r="AL6" i="5" s="1"/>
  <c r="AP6" i="5" s="1"/>
  <c r="AP13" i="4"/>
  <c r="AP14" i="4"/>
  <c r="AP15" i="4"/>
  <c r="AP16" i="4"/>
  <c r="AP17" i="4"/>
  <c r="AP18" i="4"/>
  <c r="AP19" i="4"/>
  <c r="AP20" i="4"/>
  <c r="AP21" i="4"/>
  <c r="AP22" i="4"/>
  <c r="F13" i="4"/>
  <c r="F14" i="4"/>
  <c r="F15" i="4"/>
  <c r="F16" i="4"/>
  <c r="F17" i="4"/>
  <c r="F18" i="4"/>
  <c r="F19" i="4"/>
  <c r="F20" i="4"/>
  <c r="F21" i="4"/>
  <c r="F22" i="4"/>
  <c r="H6" i="4"/>
  <c r="K6" i="4" s="1"/>
  <c r="N6" i="4" s="1"/>
  <c r="Q6" i="4" s="1"/>
  <c r="T6" i="4" s="1"/>
  <c r="W6" i="4" s="1"/>
  <c r="Z6" i="4" s="1"/>
  <c r="AC6" i="4" s="1"/>
  <c r="AF6" i="4" s="1"/>
  <c r="AI6" i="4" s="1"/>
  <c r="AL6" i="4" s="1"/>
  <c r="AP6" i="4" s="1"/>
  <c r="R6" i="4"/>
  <c r="AP13" i="3"/>
  <c r="AP14" i="3"/>
  <c r="AP15" i="3"/>
  <c r="AP16" i="3"/>
  <c r="AP17" i="3"/>
  <c r="AP18" i="3"/>
  <c r="AP19" i="3"/>
  <c r="AP20" i="3"/>
  <c r="AP21" i="3"/>
  <c r="AP22" i="3"/>
  <c r="AP23" i="3"/>
  <c r="AP24" i="3"/>
  <c r="AP25" i="3"/>
  <c r="AP26" i="3"/>
  <c r="AP27" i="3"/>
  <c r="AP28" i="3"/>
  <c r="AP29" i="3"/>
  <c r="AP30" i="3"/>
  <c r="AP31" i="3"/>
  <c r="AP32" i="3"/>
  <c r="F13" i="3"/>
  <c r="F14" i="3"/>
  <c r="F15" i="3"/>
  <c r="F16" i="3"/>
  <c r="F17" i="3"/>
  <c r="F18" i="3"/>
  <c r="F19" i="3"/>
  <c r="F20" i="3"/>
  <c r="F21" i="3"/>
  <c r="F22" i="3"/>
  <c r="F23" i="3"/>
  <c r="F24" i="3"/>
  <c r="F25" i="3"/>
  <c r="F26" i="3"/>
  <c r="F27" i="3"/>
  <c r="F28" i="3"/>
  <c r="F29" i="3"/>
  <c r="F30" i="3"/>
  <c r="F31" i="3"/>
  <c r="F32" i="3"/>
  <c r="H6" i="3"/>
  <c r="K6" i="3" s="1"/>
  <c r="N6" i="3" s="1"/>
  <c r="Q6" i="3" s="1"/>
  <c r="T6" i="3" s="1"/>
  <c r="W6" i="3" s="1"/>
  <c r="Z6" i="3" s="1"/>
  <c r="AC6" i="3" s="1"/>
  <c r="AF6" i="3" s="1"/>
  <c r="AI6" i="3" s="1"/>
  <c r="AL6" i="3" s="1"/>
  <c r="AP6" i="3" s="1"/>
  <c r="AP13" i="2"/>
  <c r="AP14" i="2"/>
  <c r="AP15" i="2"/>
  <c r="AP16" i="2"/>
  <c r="AP17" i="2"/>
  <c r="AP18" i="2"/>
  <c r="AP19" i="2"/>
  <c r="AP20" i="2"/>
  <c r="AP21" i="2"/>
  <c r="AP22" i="2"/>
  <c r="AP23" i="2"/>
  <c r="AP24" i="2"/>
  <c r="F13" i="2"/>
  <c r="F26" i="2" s="1"/>
  <c r="F14" i="2"/>
  <c r="F15" i="2"/>
  <c r="F16" i="2"/>
  <c r="F17" i="2"/>
  <c r="F18" i="2"/>
  <c r="F19" i="2"/>
  <c r="F20" i="2"/>
  <c r="F21" i="2"/>
  <c r="F22" i="2"/>
  <c r="F23" i="2"/>
  <c r="F24" i="2"/>
  <c r="AG25" i="2"/>
  <c r="AJ25" i="2"/>
  <c r="AM25" i="2"/>
  <c r="H6" i="2"/>
  <c r="K6" i="2" s="1"/>
  <c r="N6" i="2" s="1"/>
  <c r="Q6" i="2" s="1"/>
  <c r="T6" i="2" s="1"/>
  <c r="W6" i="2" s="1"/>
  <c r="Z6" i="2" s="1"/>
  <c r="AC6" i="2" s="1"/>
  <c r="AF6" i="2" s="1"/>
  <c r="AI6" i="2" s="1"/>
  <c r="AL6" i="2" s="1"/>
  <c r="AP6" i="2" s="1"/>
  <c r="F6" i="2"/>
  <c r="H6" i="1"/>
  <c r="K6" i="1" s="1"/>
  <c r="N6" i="1" s="1"/>
  <c r="Q6" i="1" s="1"/>
  <c r="T6" i="1" s="1"/>
  <c r="W6" i="1" s="1"/>
  <c r="Z6" i="1" s="1"/>
  <c r="AC6" i="1" s="1"/>
  <c r="AF6" i="1" s="1"/>
  <c r="AI6" i="1" s="1"/>
  <c r="AL6" i="1" s="1"/>
  <c r="AP6" i="1" s="1"/>
  <c r="H14" i="15" l="1"/>
  <c r="H15" i="15"/>
  <c r="H16" i="15"/>
  <c r="AM18" i="10"/>
  <c r="AM17" i="10"/>
  <c r="AM16" i="10"/>
  <c r="AM15" i="10"/>
  <c r="AM14" i="10"/>
  <c r="AM13" i="10"/>
  <c r="AL12" i="9"/>
  <c r="AL15" i="9" s="1"/>
  <c r="AM21" i="10"/>
  <c r="AM22" i="10"/>
  <c r="AM20" i="10"/>
  <c r="AM6" i="10"/>
  <c r="AJ22" i="10"/>
  <c r="AJ20" i="10"/>
  <c r="AJ19" i="10"/>
  <c r="AJ18" i="10"/>
  <c r="AJ17" i="10"/>
  <c r="AJ16" i="10"/>
  <c r="AI12" i="9"/>
  <c r="AI15" i="9" s="1"/>
  <c r="AJ15" i="10"/>
  <c r="AJ21" i="10"/>
  <c r="AG17" i="10"/>
  <c r="AP24" i="10"/>
  <c r="AQ19" i="10" s="1"/>
  <c r="W7" i="18"/>
  <c r="C9" i="18"/>
  <c r="AQ19" i="18"/>
  <c r="AP7" i="18"/>
  <c r="E7" i="18"/>
  <c r="AL7" i="18"/>
  <c r="AQ13" i="18"/>
  <c r="AI7" i="18"/>
  <c r="AF7" i="18"/>
  <c r="AC7" i="18"/>
  <c r="Z7" i="18"/>
  <c r="AQ18" i="18"/>
  <c r="AQ15" i="18"/>
  <c r="AQ20" i="18"/>
  <c r="AQ22" i="18"/>
  <c r="AQ17" i="18"/>
  <c r="I14" i="18"/>
  <c r="I24" i="18" s="1"/>
  <c r="AA17" i="18"/>
  <c r="I20" i="18"/>
  <c r="AA22" i="18"/>
  <c r="I15" i="18"/>
  <c r="AA18" i="18"/>
  <c r="I21" i="18"/>
  <c r="L15" i="18"/>
  <c r="L24" i="18" s="1"/>
  <c r="AD18" i="18"/>
  <c r="L21" i="18"/>
  <c r="H7" i="18"/>
  <c r="AA13" i="18"/>
  <c r="O15" i="18"/>
  <c r="I16" i="18"/>
  <c r="AG18" i="18"/>
  <c r="AA19" i="18"/>
  <c r="O21" i="18"/>
  <c r="I22" i="18"/>
  <c r="K7" i="18"/>
  <c r="AD13" i="18"/>
  <c r="R15" i="18"/>
  <c r="R24" i="18" s="1"/>
  <c r="L16" i="18"/>
  <c r="AJ18" i="18"/>
  <c r="AD19" i="18"/>
  <c r="R21" i="18"/>
  <c r="L22" i="18"/>
  <c r="AA16" i="18"/>
  <c r="N7" i="18"/>
  <c r="AG13" i="18"/>
  <c r="AA14" i="18"/>
  <c r="O16" i="18"/>
  <c r="O24" i="18" s="1"/>
  <c r="I17" i="18"/>
  <c r="AG19" i="18"/>
  <c r="AA20" i="18"/>
  <c r="O22" i="18"/>
  <c r="I19" i="18"/>
  <c r="Q7" i="18"/>
  <c r="AJ13" i="18"/>
  <c r="AD14" i="18"/>
  <c r="R16" i="18"/>
  <c r="L17" i="18"/>
  <c r="AJ19" i="18"/>
  <c r="AD20" i="18"/>
  <c r="R22" i="18"/>
  <c r="T7" i="18"/>
  <c r="AM13" i="18"/>
  <c r="AM24" i="18" s="1"/>
  <c r="AG14" i="18"/>
  <c r="AA15" i="18"/>
  <c r="U16" i="18"/>
  <c r="U24" i="18" s="1"/>
  <c r="AJ14" i="18"/>
  <c r="AD15" i="18"/>
  <c r="AM6" i="13"/>
  <c r="AG6" i="13"/>
  <c r="U6" i="4"/>
  <c r="AD6" i="6"/>
  <c r="I6" i="2"/>
  <c r="AJ6" i="4"/>
  <c r="AJ6" i="6"/>
  <c r="AJ6" i="7"/>
  <c r="R6" i="8"/>
  <c r="X6" i="4"/>
  <c r="AA6" i="7"/>
  <c r="C7" i="14"/>
  <c r="AG6" i="2"/>
  <c r="AM6" i="4"/>
  <c r="AM6" i="6"/>
  <c r="AM6" i="7"/>
  <c r="O6" i="8"/>
  <c r="AD6" i="12"/>
  <c r="AA6" i="4"/>
  <c r="AG6" i="6"/>
  <c r="U6" i="8"/>
  <c r="AJ6" i="2"/>
  <c r="F6" i="4"/>
  <c r="F6" i="6"/>
  <c r="C7" i="5"/>
  <c r="AA6" i="5" s="1"/>
  <c r="F6" i="10"/>
  <c r="AG6" i="11"/>
  <c r="AG6" i="12"/>
  <c r="AJ6" i="8"/>
  <c r="AA6" i="8"/>
  <c r="AD6" i="4"/>
  <c r="X6" i="8"/>
  <c r="AG6" i="4"/>
  <c r="AD6" i="7"/>
  <c r="AM6" i="2"/>
  <c r="I6" i="4"/>
  <c r="I6" i="6"/>
  <c r="I6" i="8"/>
  <c r="AA6" i="10"/>
  <c r="AJ6" i="12"/>
  <c r="AA6" i="6"/>
  <c r="C7" i="3"/>
  <c r="O6" i="2"/>
  <c r="L6" i="4"/>
  <c r="L6" i="6"/>
  <c r="AJ6" i="10"/>
  <c r="AM6" i="12"/>
  <c r="AD6" i="8"/>
  <c r="F6" i="8"/>
  <c r="AL9" i="12"/>
  <c r="AI9" i="6"/>
  <c r="AI9" i="4"/>
  <c r="AI9" i="2"/>
  <c r="AI9" i="7"/>
  <c r="AI9" i="5"/>
  <c r="AI9" i="3"/>
  <c r="AI9" i="8"/>
  <c r="AF9" i="11"/>
  <c r="AF9" i="10"/>
  <c r="W9" i="10"/>
  <c r="E9" i="17"/>
  <c r="E9" i="7"/>
  <c r="E9" i="5"/>
  <c r="E9" i="3"/>
  <c r="E9" i="4"/>
  <c r="E9" i="8"/>
  <c r="E9" i="6"/>
  <c r="E9" i="2"/>
  <c r="E9" i="11"/>
  <c r="E9" i="12"/>
  <c r="AL9" i="14"/>
  <c r="AL9" i="13"/>
  <c r="AI9" i="10"/>
  <c r="AI9" i="11"/>
  <c r="AI9" i="13"/>
  <c r="AF9" i="17"/>
  <c r="AF9" i="3"/>
  <c r="AF9" i="8"/>
  <c r="AF9" i="6"/>
  <c r="AF9" i="4"/>
  <c r="AF9" i="2"/>
  <c r="AF9" i="7"/>
  <c r="AF9" i="5"/>
  <c r="AC9" i="10"/>
  <c r="AC9" i="11"/>
  <c r="AC9" i="1"/>
  <c r="Z9" i="10"/>
  <c r="Z9" i="11"/>
  <c r="Z9" i="12"/>
  <c r="W9" i="11"/>
  <c r="W9" i="12"/>
  <c r="T9" i="1"/>
  <c r="T9" i="17" s="1"/>
  <c r="Q9" i="3"/>
  <c r="Q9" i="2"/>
  <c r="Q9" i="8"/>
  <c r="Q9" i="7"/>
  <c r="Q9" i="4"/>
  <c r="Q9" i="6"/>
  <c r="Q9" i="5"/>
  <c r="E9" i="14"/>
  <c r="E9" i="15"/>
  <c r="L6" i="17"/>
  <c r="O6" i="17"/>
  <c r="R6" i="17"/>
  <c r="Z8" i="8"/>
  <c r="Z8" i="7"/>
  <c r="Z8" i="6"/>
  <c r="Z8" i="5"/>
  <c r="Z8" i="4"/>
  <c r="Z8" i="2"/>
  <c r="Z8" i="3"/>
  <c r="Z8" i="14"/>
  <c r="Z9" i="13"/>
  <c r="Z9" i="8"/>
  <c r="Z9" i="7"/>
  <c r="Z9" i="6"/>
  <c r="Z9" i="5"/>
  <c r="Z9" i="4"/>
  <c r="Z9" i="3"/>
  <c r="Z9" i="2"/>
  <c r="Z9" i="14"/>
  <c r="H8" i="3"/>
  <c r="H8" i="8"/>
  <c r="H8" i="2"/>
  <c r="H8" i="13"/>
  <c r="H8" i="7"/>
  <c r="H8" i="6"/>
  <c r="H8" i="5"/>
  <c r="H8" i="4"/>
  <c r="W9" i="17"/>
  <c r="W9" i="13"/>
  <c r="W9" i="8"/>
  <c r="W9" i="7"/>
  <c r="W9" i="6"/>
  <c r="W9" i="5"/>
  <c r="W9" i="4"/>
  <c r="W9" i="3"/>
  <c r="W9" i="2"/>
  <c r="W9" i="14"/>
  <c r="W9" i="15"/>
  <c r="AD6" i="13"/>
  <c r="K8" i="15"/>
  <c r="AJ6" i="13"/>
  <c r="AD6" i="3"/>
  <c r="AI8" i="14"/>
  <c r="N8" i="1"/>
  <c r="AP9" i="15"/>
  <c r="U6" i="17"/>
  <c r="AL8" i="14"/>
  <c r="X6" i="17"/>
  <c r="L6" i="2"/>
  <c r="AJ6" i="11"/>
  <c r="AI8" i="13"/>
  <c r="AA6" i="17"/>
  <c r="T8" i="17"/>
  <c r="R6" i="2"/>
  <c r="F6" i="3"/>
  <c r="F6" i="12"/>
  <c r="E9" i="13"/>
  <c r="AM6" i="3"/>
  <c r="U6" i="2"/>
  <c r="R6" i="12"/>
  <c r="K8" i="10"/>
  <c r="K9" i="10"/>
  <c r="K8" i="11"/>
  <c r="K9" i="11"/>
  <c r="K9" i="12"/>
  <c r="T9" i="13"/>
  <c r="AC8" i="15"/>
  <c r="X6" i="2"/>
  <c r="L6" i="3"/>
  <c r="X6" i="5"/>
  <c r="R6" i="7"/>
  <c r="U6" i="12"/>
  <c r="N8" i="10"/>
  <c r="N9" i="10"/>
  <c r="N8" i="11"/>
  <c r="N9" i="11"/>
  <c r="N9" i="12"/>
  <c r="Q8" i="14"/>
  <c r="AC9" i="15"/>
  <c r="AA6" i="2"/>
  <c r="U6" i="7"/>
  <c r="X6" i="12"/>
  <c r="Q8" i="10"/>
  <c r="Q9" i="10"/>
  <c r="Q8" i="11"/>
  <c r="Q9" i="11"/>
  <c r="Q9" i="12"/>
  <c r="K8" i="13"/>
  <c r="T8" i="14"/>
  <c r="AF9" i="14"/>
  <c r="AG6" i="3"/>
  <c r="T8" i="10"/>
  <c r="T9" i="10"/>
  <c r="T8" i="11"/>
  <c r="T9" i="11"/>
  <c r="AF9" i="13"/>
  <c r="W8" i="14"/>
  <c r="AI9" i="14"/>
  <c r="AF9" i="15"/>
  <c r="AQ26" i="7"/>
  <c r="AQ14" i="7"/>
  <c r="AP31" i="8"/>
  <c r="U6" i="5"/>
  <c r="O6" i="5"/>
  <c r="L6" i="5"/>
  <c r="AM6" i="5"/>
  <c r="AQ15" i="2"/>
  <c r="F34" i="3"/>
  <c r="AQ21" i="3"/>
  <c r="AQ17" i="6"/>
  <c r="AQ25" i="7"/>
  <c r="AP29" i="7"/>
  <c r="AQ13" i="7"/>
  <c r="AQ14" i="2"/>
  <c r="AQ20" i="3"/>
  <c r="AD6" i="5"/>
  <c r="AQ16" i="6"/>
  <c r="AQ23" i="8"/>
  <c r="Q28" i="9"/>
  <c r="AP26" i="2"/>
  <c r="AQ13" i="2"/>
  <c r="AQ19" i="3"/>
  <c r="AG6" i="5"/>
  <c r="AQ22" i="8"/>
  <c r="AJ6" i="5"/>
  <c r="AQ22" i="7"/>
  <c r="AQ21" i="8"/>
  <c r="N29" i="9"/>
  <c r="N35" i="9" s="1"/>
  <c r="N21" i="1"/>
  <c r="AQ23" i="2"/>
  <c r="AQ17" i="3"/>
  <c r="AP23" i="6"/>
  <c r="AQ13" i="6"/>
  <c r="F31" i="8"/>
  <c r="AQ20" i="8"/>
  <c r="AQ21" i="2"/>
  <c r="AQ27" i="3"/>
  <c r="AQ15" i="3"/>
  <c r="AQ14" i="4"/>
  <c r="K30" i="9"/>
  <c r="K35" i="9" s="1"/>
  <c r="K21" i="1"/>
  <c r="L15" i="1"/>
  <c r="AQ20" i="2"/>
  <c r="AQ26" i="3"/>
  <c r="AQ14" i="3"/>
  <c r="AP24" i="4"/>
  <c r="AQ17" i="8"/>
  <c r="H31" i="9"/>
  <c r="AQ22" i="2"/>
  <c r="AQ19" i="2"/>
  <c r="AQ25" i="3"/>
  <c r="F6" i="5"/>
  <c r="AQ17" i="7"/>
  <c r="AQ28" i="8"/>
  <c r="AQ16" i="8"/>
  <c r="E32" i="9"/>
  <c r="AQ18" i="2"/>
  <c r="AQ24" i="3"/>
  <c r="F24" i="4"/>
  <c r="I6" i="5"/>
  <c r="AQ20" i="6"/>
  <c r="AQ27" i="8"/>
  <c r="AQ15" i="8"/>
  <c r="AL33" i="9"/>
  <c r="AL35" i="9" s="1"/>
  <c r="AP18" i="1"/>
  <c r="AP34" i="3"/>
  <c r="AQ18" i="3" s="1"/>
  <c r="AQ13" i="3"/>
  <c r="AQ17" i="2"/>
  <c r="AQ23" i="3"/>
  <c r="R6" i="5"/>
  <c r="AQ26" i="8"/>
  <c r="AQ14" i="8"/>
  <c r="AJ13" i="7"/>
  <c r="AJ25" i="7"/>
  <c r="AJ14" i="7"/>
  <c r="AJ26" i="7"/>
  <c r="AJ15" i="7"/>
  <c r="AJ27" i="7"/>
  <c r="AJ16" i="7"/>
  <c r="AJ17" i="7"/>
  <c r="AJ18" i="7"/>
  <c r="AJ19" i="7"/>
  <c r="AJ20" i="7"/>
  <c r="AJ21" i="7"/>
  <c r="AJ22" i="7"/>
  <c r="AJ23" i="7"/>
  <c r="F29" i="7"/>
  <c r="AQ16" i="7"/>
  <c r="AF7" i="8"/>
  <c r="AL21" i="1"/>
  <c r="AI18" i="1"/>
  <c r="AP32" i="9"/>
  <c r="AP16" i="1"/>
  <c r="I27" i="8"/>
  <c r="I15" i="8"/>
  <c r="X26" i="8"/>
  <c r="X14" i="8"/>
  <c r="AG23" i="8"/>
  <c r="AJ18" i="8"/>
  <c r="AM13" i="8"/>
  <c r="I23" i="2"/>
  <c r="L13" i="2"/>
  <c r="O15" i="2"/>
  <c r="AA23" i="2"/>
  <c r="AD13" i="2"/>
  <c r="AG15" i="2"/>
  <c r="R27" i="3"/>
  <c r="R15" i="3"/>
  <c r="U25" i="3"/>
  <c r="U13" i="3"/>
  <c r="X23" i="3"/>
  <c r="AQ27" i="7"/>
  <c r="AQ15" i="7"/>
  <c r="AP31" i="9"/>
  <c r="AP15" i="1"/>
  <c r="I26" i="8"/>
  <c r="I14" i="8"/>
  <c r="X25" i="8"/>
  <c r="X13" i="8"/>
  <c r="AG22" i="8"/>
  <c r="AJ29" i="8"/>
  <c r="AJ17" i="8"/>
  <c r="I22" i="2"/>
  <c r="O14" i="2"/>
  <c r="AA22" i="2"/>
  <c r="AG14" i="2"/>
  <c r="R26" i="3"/>
  <c r="R14" i="3"/>
  <c r="X22" i="3"/>
  <c r="H13" i="1"/>
  <c r="I25" i="8"/>
  <c r="I13" i="8"/>
  <c r="AG21" i="8"/>
  <c r="I21" i="2"/>
  <c r="O13" i="2"/>
  <c r="AA21" i="2"/>
  <c r="AG13" i="2"/>
  <c r="R25" i="3"/>
  <c r="R13" i="3"/>
  <c r="X21" i="3"/>
  <c r="L16" i="11"/>
  <c r="K13" i="9"/>
  <c r="L17" i="11"/>
  <c r="K7" i="11"/>
  <c r="L18" i="11"/>
  <c r="L6" i="11"/>
  <c r="L19" i="11"/>
  <c r="L20" i="11"/>
  <c r="L21" i="11"/>
  <c r="L22" i="11"/>
  <c r="L13" i="11"/>
  <c r="L14" i="11"/>
  <c r="L15" i="11"/>
  <c r="AG20" i="8"/>
  <c r="I20" i="2"/>
  <c r="AA20" i="2"/>
  <c r="X32" i="3"/>
  <c r="X20" i="3"/>
  <c r="AQ15" i="6"/>
  <c r="AG6" i="7"/>
  <c r="AQ24" i="7"/>
  <c r="I23" i="8"/>
  <c r="O25" i="8"/>
  <c r="O13" i="8"/>
  <c r="O31" i="8" s="1"/>
  <c r="R20" i="8"/>
  <c r="X22" i="8"/>
  <c r="AG19" i="8"/>
  <c r="AJ26" i="8"/>
  <c r="AJ14" i="8"/>
  <c r="AM21" i="8"/>
  <c r="I19" i="2"/>
  <c r="L21" i="2"/>
  <c r="O23" i="2"/>
  <c r="R13" i="2"/>
  <c r="AA19" i="2"/>
  <c r="AD21" i="2"/>
  <c r="AG23" i="2"/>
  <c r="AJ13" i="2"/>
  <c r="O25" i="3"/>
  <c r="O13" i="3"/>
  <c r="R23" i="3"/>
  <c r="U21" i="3"/>
  <c r="X31" i="3"/>
  <c r="X19" i="3"/>
  <c r="AQ14" i="6"/>
  <c r="AQ23" i="7"/>
  <c r="I22" i="8"/>
  <c r="R19" i="8"/>
  <c r="X21" i="8"/>
  <c r="AG18" i="8"/>
  <c r="AJ25" i="8"/>
  <c r="AJ13" i="8"/>
  <c r="AM20" i="8"/>
  <c r="I18" i="2"/>
  <c r="L20" i="2"/>
  <c r="O22" i="2"/>
  <c r="AA18" i="2"/>
  <c r="AD20" i="2"/>
  <c r="AG22" i="2"/>
  <c r="R22" i="3"/>
  <c r="U32" i="3"/>
  <c r="U20" i="3"/>
  <c r="X30" i="3"/>
  <c r="X18" i="3"/>
  <c r="AD13" i="6"/>
  <c r="AD14" i="6"/>
  <c r="AD15" i="6"/>
  <c r="AD16" i="6"/>
  <c r="AD17" i="6"/>
  <c r="AD18" i="6"/>
  <c r="AD19" i="6"/>
  <c r="AD20" i="6"/>
  <c r="AD21" i="6"/>
  <c r="T21" i="1"/>
  <c r="AF21" i="1"/>
  <c r="I21" i="8"/>
  <c r="X20" i="8"/>
  <c r="AG29" i="8"/>
  <c r="AG17" i="8"/>
  <c r="I17" i="2"/>
  <c r="O21" i="2"/>
  <c r="AA17" i="2"/>
  <c r="AG21" i="2"/>
  <c r="R21" i="3"/>
  <c r="X29" i="3"/>
  <c r="X17" i="3"/>
  <c r="AQ13" i="4"/>
  <c r="F6" i="7"/>
  <c r="AQ21" i="7"/>
  <c r="AF19" i="1"/>
  <c r="AP19" i="1" s="1"/>
  <c r="I20" i="8"/>
  <c r="L27" i="8"/>
  <c r="L15" i="8"/>
  <c r="O22" i="8"/>
  <c r="R29" i="8"/>
  <c r="R17" i="8"/>
  <c r="X19" i="8"/>
  <c r="AA26" i="8"/>
  <c r="AA14" i="8"/>
  <c r="AD21" i="8"/>
  <c r="AG28" i="8"/>
  <c r="AG16" i="8"/>
  <c r="AJ23" i="8"/>
  <c r="AM18" i="8"/>
  <c r="AQ13" i="8"/>
  <c r="I16" i="2"/>
  <c r="L18" i="2"/>
  <c r="O20" i="2"/>
  <c r="R22" i="2"/>
  <c r="AA16" i="2"/>
  <c r="AD18" i="2"/>
  <c r="AG20" i="2"/>
  <c r="AJ22" i="2"/>
  <c r="O22" i="3"/>
  <c r="R32" i="3"/>
  <c r="R20" i="3"/>
  <c r="U30" i="3"/>
  <c r="U18" i="3"/>
  <c r="X28" i="3"/>
  <c r="X16" i="3"/>
  <c r="AM23" i="6"/>
  <c r="I6" i="7"/>
  <c r="AQ20" i="7"/>
  <c r="AG6" i="8"/>
  <c r="L19" i="1"/>
  <c r="AM16" i="1"/>
  <c r="W14" i="1"/>
  <c r="Z13" i="1"/>
  <c r="AC19" i="1"/>
  <c r="I19" i="8"/>
  <c r="L26" i="8"/>
  <c r="L14" i="8"/>
  <c r="L31" i="8" s="1"/>
  <c r="O21" i="8"/>
  <c r="R28" i="8"/>
  <c r="R16" i="8"/>
  <c r="U23" i="8"/>
  <c r="X18" i="8"/>
  <c r="AA25" i="8"/>
  <c r="AA13" i="8"/>
  <c r="AA31" i="8" s="1"/>
  <c r="AD20" i="8"/>
  <c r="AG27" i="8"/>
  <c r="AG15" i="8"/>
  <c r="AJ22" i="8"/>
  <c r="AM29" i="8"/>
  <c r="AM17" i="8"/>
  <c r="I15" i="2"/>
  <c r="L17" i="2"/>
  <c r="O19" i="2"/>
  <c r="R21" i="2"/>
  <c r="U23" i="2"/>
  <c r="X13" i="2"/>
  <c r="X26" i="2" s="1"/>
  <c r="AA15" i="2"/>
  <c r="AD17" i="2"/>
  <c r="AG19" i="2"/>
  <c r="AJ21" i="2"/>
  <c r="AM23" i="2"/>
  <c r="I13" i="3"/>
  <c r="I34" i="3" s="1"/>
  <c r="L23" i="3"/>
  <c r="O21" i="3"/>
  <c r="R31" i="3"/>
  <c r="R19" i="3"/>
  <c r="U29" i="3"/>
  <c r="U17" i="3"/>
  <c r="X27" i="3"/>
  <c r="X15" i="3"/>
  <c r="AP25" i="5"/>
  <c r="AQ20" i="5" s="1"/>
  <c r="F23" i="6"/>
  <c r="L6" i="7"/>
  <c r="AQ19" i="7"/>
  <c r="E21" i="1"/>
  <c r="AC21" i="1"/>
  <c r="AD14" i="1" s="1"/>
  <c r="AM15" i="1"/>
  <c r="I18" i="8"/>
  <c r="L25" i="8"/>
  <c r="O20" i="8"/>
  <c r="R27" i="8"/>
  <c r="R15" i="8"/>
  <c r="R31" i="8" s="1"/>
  <c r="U22" i="8"/>
  <c r="U31" i="8" s="1"/>
  <c r="X29" i="8"/>
  <c r="X17" i="8"/>
  <c r="AD19" i="8"/>
  <c r="AD31" i="8" s="1"/>
  <c r="AG26" i="8"/>
  <c r="AG14" i="8"/>
  <c r="AG31" i="8" s="1"/>
  <c r="AJ21" i="8"/>
  <c r="AM28" i="8"/>
  <c r="AM16" i="8"/>
  <c r="I14" i="2"/>
  <c r="I26" i="2" s="1"/>
  <c r="L16" i="2"/>
  <c r="O18" i="2"/>
  <c r="R20" i="2"/>
  <c r="U22" i="2"/>
  <c r="U26" i="2" s="1"/>
  <c r="AA14" i="2"/>
  <c r="AA26" i="2" s="1"/>
  <c r="AD16" i="2"/>
  <c r="AG18" i="2"/>
  <c r="AJ20" i="2"/>
  <c r="AM22" i="2"/>
  <c r="AM26" i="2" s="1"/>
  <c r="L22" i="3"/>
  <c r="L34" i="3" s="1"/>
  <c r="O32" i="3"/>
  <c r="O20" i="3"/>
  <c r="R30" i="3"/>
  <c r="R18" i="3"/>
  <c r="U28" i="3"/>
  <c r="U16" i="3"/>
  <c r="X26" i="3"/>
  <c r="X14" i="3"/>
  <c r="X34" i="3" s="1"/>
  <c r="AQ21" i="6"/>
  <c r="AQ18" i="7"/>
  <c r="AM14" i="1"/>
  <c r="Q14" i="1"/>
  <c r="T35" i="9"/>
  <c r="W19" i="1"/>
  <c r="I29" i="8"/>
  <c r="R26" i="8"/>
  <c r="X28" i="8"/>
  <c r="AG25" i="8"/>
  <c r="AM27" i="8"/>
  <c r="O31" i="3"/>
  <c r="R29" i="3"/>
  <c r="U27" i="3"/>
  <c r="X25" i="3"/>
  <c r="X13" i="5"/>
  <c r="X25" i="5" s="1"/>
  <c r="X14" i="5"/>
  <c r="X15" i="5"/>
  <c r="X16" i="5"/>
  <c r="X17" i="5"/>
  <c r="X18" i="5"/>
  <c r="X19" i="5"/>
  <c r="X20" i="5"/>
  <c r="X21" i="5"/>
  <c r="X22" i="5"/>
  <c r="X23" i="5"/>
  <c r="AJ24" i="7"/>
  <c r="AD22" i="3"/>
  <c r="AG20" i="3"/>
  <c r="AJ30" i="3"/>
  <c r="AJ18" i="3"/>
  <c r="AM28" i="3"/>
  <c r="AM16" i="3"/>
  <c r="I16" i="4"/>
  <c r="L16" i="4"/>
  <c r="O16" i="4"/>
  <c r="R16" i="4"/>
  <c r="U16" i="4"/>
  <c r="U24" i="4" s="1"/>
  <c r="X16" i="4"/>
  <c r="AA16" i="4"/>
  <c r="AA24" i="4" s="1"/>
  <c r="AD16" i="4"/>
  <c r="AD13" i="5"/>
  <c r="AG14" i="5"/>
  <c r="AJ15" i="5"/>
  <c r="L17" i="6"/>
  <c r="R15" i="6"/>
  <c r="U14" i="6"/>
  <c r="X13" i="6"/>
  <c r="I26" i="7"/>
  <c r="I14" i="7"/>
  <c r="R17" i="7"/>
  <c r="X27" i="7"/>
  <c r="X15" i="7"/>
  <c r="AD13" i="7"/>
  <c r="N13" i="9"/>
  <c r="O16" i="11"/>
  <c r="N7" i="11"/>
  <c r="O17" i="11"/>
  <c r="O6" i="11"/>
  <c r="O18" i="11"/>
  <c r="O19" i="11"/>
  <c r="O20" i="11"/>
  <c r="O21" i="11"/>
  <c r="O22" i="11"/>
  <c r="O13" i="11"/>
  <c r="O14" i="11"/>
  <c r="O15" i="11"/>
  <c r="AQ22" i="11"/>
  <c r="C9" i="11"/>
  <c r="AQ13" i="11"/>
  <c r="AP7" i="11"/>
  <c r="AL7" i="11"/>
  <c r="AQ6" i="11"/>
  <c r="AQ15" i="11"/>
  <c r="AI7" i="11"/>
  <c r="AQ20" i="11"/>
  <c r="AQ21" i="11"/>
  <c r="AD21" i="3"/>
  <c r="AG19" i="3"/>
  <c r="AJ29" i="3"/>
  <c r="AJ17" i="3"/>
  <c r="AJ34" i="3" s="1"/>
  <c r="AM27" i="3"/>
  <c r="AM15" i="3"/>
  <c r="AM34" i="3" s="1"/>
  <c r="I15" i="4"/>
  <c r="I24" i="4" s="1"/>
  <c r="L15" i="4"/>
  <c r="L24" i="4" s="1"/>
  <c r="O15" i="4"/>
  <c r="O24" i="4" s="1"/>
  <c r="R15" i="4"/>
  <c r="R24" i="4" s="1"/>
  <c r="U15" i="4"/>
  <c r="X15" i="4"/>
  <c r="X24" i="4" s="1"/>
  <c r="AA15" i="4"/>
  <c r="AD15" i="4"/>
  <c r="AG13" i="5"/>
  <c r="AJ14" i="5"/>
  <c r="L16" i="6"/>
  <c r="R14" i="6"/>
  <c r="U13" i="6"/>
  <c r="I25" i="7"/>
  <c r="I13" i="7"/>
  <c r="R16" i="7"/>
  <c r="X26" i="7"/>
  <c r="X14" i="7"/>
  <c r="R16" i="11"/>
  <c r="R6" i="11"/>
  <c r="R17" i="11"/>
  <c r="R18" i="11"/>
  <c r="R19" i="11"/>
  <c r="R20" i="11"/>
  <c r="R21" i="11"/>
  <c r="R22" i="11"/>
  <c r="R13" i="11"/>
  <c r="R24" i="11" s="1"/>
  <c r="R14" i="11"/>
  <c r="Q13" i="9"/>
  <c r="R15" i="11"/>
  <c r="Q7" i="11"/>
  <c r="U13" i="13"/>
  <c r="U14" i="13"/>
  <c r="T7" i="13"/>
  <c r="U15" i="13"/>
  <c r="U6" i="13"/>
  <c r="U16" i="13"/>
  <c r="U17" i="13"/>
  <c r="U18" i="13"/>
  <c r="U19" i="13"/>
  <c r="U20" i="13"/>
  <c r="U21" i="13"/>
  <c r="U22" i="13"/>
  <c r="T39" i="9"/>
  <c r="AJ13" i="5"/>
  <c r="R13" i="6"/>
  <c r="R15" i="7"/>
  <c r="X25" i="7"/>
  <c r="X13" i="7"/>
  <c r="H22" i="9"/>
  <c r="U16" i="11"/>
  <c r="U17" i="11"/>
  <c r="U18" i="11"/>
  <c r="U19" i="11"/>
  <c r="U20" i="11"/>
  <c r="U21" i="11"/>
  <c r="U22" i="11"/>
  <c r="U13" i="11"/>
  <c r="T13" i="9"/>
  <c r="U14" i="11"/>
  <c r="T7" i="11"/>
  <c r="U15" i="11"/>
  <c r="U6" i="11"/>
  <c r="AQ18" i="11"/>
  <c r="I16" i="10"/>
  <c r="I17" i="10"/>
  <c r="I18" i="10"/>
  <c r="I6" i="10"/>
  <c r="H12" i="9"/>
  <c r="H15" i="9" s="1"/>
  <c r="I19" i="10"/>
  <c r="I20" i="10"/>
  <c r="I21" i="10"/>
  <c r="I22" i="10"/>
  <c r="I13" i="10"/>
  <c r="I14" i="10"/>
  <c r="I15" i="10"/>
  <c r="X16" i="11"/>
  <c r="X17" i="11"/>
  <c r="X18" i="11"/>
  <c r="X19" i="11"/>
  <c r="X20" i="11"/>
  <c r="X21" i="11"/>
  <c r="X22" i="11"/>
  <c r="W13" i="9"/>
  <c r="X13" i="11"/>
  <c r="W7" i="11"/>
  <c r="X14" i="11"/>
  <c r="X6" i="11"/>
  <c r="X15" i="11"/>
  <c r="AA20" i="5"/>
  <c r="AD21" i="5"/>
  <c r="AG22" i="5"/>
  <c r="AJ23" i="5"/>
  <c r="L13" i="6"/>
  <c r="X21" i="6"/>
  <c r="AA20" i="6"/>
  <c r="I22" i="7"/>
  <c r="O20" i="7"/>
  <c r="R25" i="7"/>
  <c r="R13" i="7"/>
  <c r="X23" i="7"/>
  <c r="AD21" i="7"/>
  <c r="L16" i="10"/>
  <c r="L17" i="10"/>
  <c r="L6" i="10"/>
  <c r="K12" i="9"/>
  <c r="K15" i="9" s="1"/>
  <c r="L18" i="10"/>
  <c r="L19" i="10"/>
  <c r="L20" i="10"/>
  <c r="L21" i="10"/>
  <c r="L22" i="10"/>
  <c r="L13" i="10"/>
  <c r="L14" i="10"/>
  <c r="L15" i="10"/>
  <c r="AA16" i="11"/>
  <c r="AA17" i="11"/>
  <c r="AA18" i="11"/>
  <c r="AA19" i="11"/>
  <c r="AA20" i="11"/>
  <c r="AA21" i="11"/>
  <c r="AA22" i="11"/>
  <c r="AA13" i="11"/>
  <c r="AA6" i="11"/>
  <c r="AA14" i="11"/>
  <c r="AA15" i="11"/>
  <c r="AG21" i="5"/>
  <c r="AJ22" i="5"/>
  <c r="U21" i="6"/>
  <c r="X22" i="7"/>
  <c r="O16" i="10"/>
  <c r="O6" i="10"/>
  <c r="N12" i="9"/>
  <c r="N15" i="9" s="1"/>
  <c r="O17" i="10"/>
  <c r="O18" i="10"/>
  <c r="O19" i="10"/>
  <c r="O20" i="10"/>
  <c r="O21" i="10"/>
  <c r="O22" i="10"/>
  <c r="O13" i="10"/>
  <c r="O14" i="10"/>
  <c r="O15" i="10"/>
  <c r="AD16" i="11"/>
  <c r="AD17" i="11"/>
  <c r="AD18" i="11"/>
  <c r="AD19" i="11"/>
  <c r="AD20" i="11"/>
  <c r="AD21" i="11"/>
  <c r="AD22" i="11"/>
  <c r="AC13" i="9"/>
  <c r="AC7" i="11"/>
  <c r="AD13" i="11"/>
  <c r="AD14" i="11"/>
  <c r="AD15" i="11"/>
  <c r="AD28" i="3"/>
  <c r="AD16" i="3"/>
  <c r="AG14" i="3"/>
  <c r="AG34" i="3" s="1"/>
  <c r="AM22" i="3"/>
  <c r="I22" i="4"/>
  <c r="L22" i="4"/>
  <c r="O22" i="4"/>
  <c r="R22" i="4"/>
  <c r="U22" i="4"/>
  <c r="X22" i="4"/>
  <c r="AA22" i="4"/>
  <c r="AD22" i="4"/>
  <c r="AG22" i="4"/>
  <c r="AJ22" i="4"/>
  <c r="AM22" i="4"/>
  <c r="L13" i="5"/>
  <c r="L25" i="5" s="1"/>
  <c r="O14" i="5"/>
  <c r="O25" i="5" s="1"/>
  <c r="R15" i="5"/>
  <c r="U16" i="5"/>
  <c r="AA18" i="5"/>
  <c r="AD19" i="5"/>
  <c r="AG20" i="5"/>
  <c r="AJ21" i="5"/>
  <c r="AM22" i="5"/>
  <c r="R21" i="6"/>
  <c r="U20" i="6"/>
  <c r="X19" i="6"/>
  <c r="AA18" i="6"/>
  <c r="I20" i="7"/>
  <c r="O18" i="7"/>
  <c r="R23" i="7"/>
  <c r="X21" i="7"/>
  <c r="AD19" i="7"/>
  <c r="AM22" i="7"/>
  <c r="Q12" i="9"/>
  <c r="Q15" i="9" s="1"/>
  <c r="R16" i="10"/>
  <c r="R17" i="10"/>
  <c r="R18" i="10"/>
  <c r="R19" i="10"/>
  <c r="R20" i="10"/>
  <c r="R21" i="10"/>
  <c r="R22" i="10"/>
  <c r="R13" i="10"/>
  <c r="R14" i="10"/>
  <c r="R15" i="10"/>
  <c r="R6" i="10"/>
  <c r="AQ19" i="11"/>
  <c r="AA17" i="3"/>
  <c r="AA34" i="3" s="1"/>
  <c r="AD27" i="3"/>
  <c r="AD15" i="3"/>
  <c r="AJ23" i="3"/>
  <c r="AM21" i="3"/>
  <c r="I21" i="4"/>
  <c r="L21" i="4"/>
  <c r="O21" i="4"/>
  <c r="R21" i="4"/>
  <c r="U21" i="4"/>
  <c r="X21" i="4"/>
  <c r="AA21" i="4"/>
  <c r="AD21" i="4"/>
  <c r="AG21" i="4"/>
  <c r="AJ21" i="4"/>
  <c r="AM21" i="4"/>
  <c r="R14" i="5"/>
  <c r="R25" i="5" s="1"/>
  <c r="U15" i="5"/>
  <c r="AA17" i="5"/>
  <c r="AD18" i="5"/>
  <c r="AG19" i="5"/>
  <c r="AJ20" i="5"/>
  <c r="AM21" i="5"/>
  <c r="O21" i="6"/>
  <c r="R20" i="6"/>
  <c r="U19" i="6"/>
  <c r="X18" i="6"/>
  <c r="AA17" i="6"/>
  <c r="AG15" i="6"/>
  <c r="AG23" i="6" s="1"/>
  <c r="AJ14" i="6"/>
  <c r="AJ23" i="6" s="1"/>
  <c r="I19" i="7"/>
  <c r="O17" i="7"/>
  <c r="R22" i="7"/>
  <c r="U27" i="7"/>
  <c r="U15" i="7"/>
  <c r="X20" i="7"/>
  <c r="AA13" i="7"/>
  <c r="AD18" i="7"/>
  <c r="AG23" i="7"/>
  <c r="AM21" i="7"/>
  <c r="U16" i="10"/>
  <c r="U17" i="10"/>
  <c r="U18" i="10"/>
  <c r="U19" i="10"/>
  <c r="U20" i="10"/>
  <c r="U21" i="10"/>
  <c r="U22" i="10"/>
  <c r="U13" i="10"/>
  <c r="U14" i="10"/>
  <c r="U6" i="10"/>
  <c r="T12" i="9"/>
  <c r="T15" i="9" s="1"/>
  <c r="U15" i="10"/>
  <c r="AD26" i="3"/>
  <c r="AD14" i="3"/>
  <c r="AD34" i="3" s="1"/>
  <c r="AJ22" i="3"/>
  <c r="AM32" i="3"/>
  <c r="AM20" i="3"/>
  <c r="I20" i="4"/>
  <c r="L20" i="4"/>
  <c r="O20" i="4"/>
  <c r="R20" i="4"/>
  <c r="U20" i="4"/>
  <c r="X20" i="4"/>
  <c r="AA20" i="4"/>
  <c r="AD20" i="4"/>
  <c r="AG20" i="4"/>
  <c r="AJ20" i="4"/>
  <c r="AM20" i="4"/>
  <c r="U14" i="5"/>
  <c r="U25" i="5" s="1"/>
  <c r="AA16" i="5"/>
  <c r="AD17" i="5"/>
  <c r="AG18" i="5"/>
  <c r="AJ19" i="5"/>
  <c r="AM20" i="5"/>
  <c r="L21" i="6"/>
  <c r="O20" i="6"/>
  <c r="R19" i="6"/>
  <c r="U18" i="6"/>
  <c r="X17" i="6"/>
  <c r="AA16" i="6"/>
  <c r="I18" i="7"/>
  <c r="O16" i="7"/>
  <c r="R21" i="7"/>
  <c r="U14" i="7"/>
  <c r="U29" i="7" s="1"/>
  <c r="X19" i="7"/>
  <c r="AD17" i="7"/>
  <c r="AG22" i="7"/>
  <c r="AM20" i="7"/>
  <c r="X16" i="10"/>
  <c r="X17" i="10"/>
  <c r="X18" i="10"/>
  <c r="X19" i="10"/>
  <c r="X20" i="10"/>
  <c r="X21" i="10"/>
  <c r="X22" i="10"/>
  <c r="X13" i="10"/>
  <c r="X6" i="10"/>
  <c r="W12" i="9"/>
  <c r="W15" i="9" s="1"/>
  <c r="X14" i="10"/>
  <c r="X15" i="10"/>
  <c r="AQ17" i="11"/>
  <c r="AJ21" i="3"/>
  <c r="AM31" i="3"/>
  <c r="AM19" i="3"/>
  <c r="I19" i="4"/>
  <c r="L19" i="4"/>
  <c r="O19" i="4"/>
  <c r="R19" i="4"/>
  <c r="U19" i="4"/>
  <c r="X19" i="4"/>
  <c r="AA19" i="4"/>
  <c r="AD19" i="4"/>
  <c r="AD24" i="4" s="1"/>
  <c r="AG19" i="4"/>
  <c r="AG24" i="4" s="1"/>
  <c r="AJ19" i="4"/>
  <c r="AJ24" i="4" s="1"/>
  <c r="AM19" i="4"/>
  <c r="AM24" i="4" s="1"/>
  <c r="AA15" i="5"/>
  <c r="AA25" i="5" s="1"/>
  <c r="AD16" i="5"/>
  <c r="AG17" i="5"/>
  <c r="AJ18" i="5"/>
  <c r="AM19" i="5"/>
  <c r="AM25" i="5" s="1"/>
  <c r="I21" i="6"/>
  <c r="I23" i="6" s="1"/>
  <c r="L20" i="6"/>
  <c r="O19" i="6"/>
  <c r="O23" i="6" s="1"/>
  <c r="R18" i="6"/>
  <c r="U17" i="6"/>
  <c r="X16" i="6"/>
  <c r="AA15" i="6"/>
  <c r="AA23" i="6" s="1"/>
  <c r="I17" i="7"/>
  <c r="O27" i="7"/>
  <c r="O15" i="7"/>
  <c r="O29" i="7" s="1"/>
  <c r="R20" i="7"/>
  <c r="U25" i="7"/>
  <c r="X18" i="7"/>
  <c r="AA23" i="7"/>
  <c r="AD16" i="7"/>
  <c r="AG21" i="7"/>
  <c r="AG29" i="7" s="1"/>
  <c r="AM19" i="7"/>
  <c r="AM29" i="7" s="1"/>
  <c r="AA16" i="10"/>
  <c r="AA17" i="10"/>
  <c r="AA18" i="10"/>
  <c r="AA19" i="10"/>
  <c r="AA20" i="10"/>
  <c r="AA21" i="10"/>
  <c r="AA22" i="10"/>
  <c r="Z12" i="9"/>
  <c r="Z15" i="9" s="1"/>
  <c r="AA13" i="10"/>
  <c r="AA14" i="10"/>
  <c r="AA15" i="10"/>
  <c r="AD6" i="11"/>
  <c r="E15" i="15"/>
  <c r="F16" i="11"/>
  <c r="F17" i="11"/>
  <c r="F18" i="11"/>
  <c r="E13" i="9"/>
  <c r="F19" i="11"/>
  <c r="E7" i="11"/>
  <c r="F20" i="11"/>
  <c r="F6" i="11"/>
  <c r="F21" i="11"/>
  <c r="F22" i="11"/>
  <c r="F13" i="11"/>
  <c r="F14" i="11"/>
  <c r="F15" i="11"/>
  <c r="AQ16" i="11"/>
  <c r="AJ32" i="3"/>
  <c r="AM30" i="3"/>
  <c r="O26" i="7"/>
  <c r="AD27" i="7"/>
  <c r="AD16" i="10"/>
  <c r="AD17" i="10"/>
  <c r="AD18" i="10"/>
  <c r="AD19" i="10"/>
  <c r="AD20" i="10"/>
  <c r="AD21" i="10"/>
  <c r="AD22" i="10"/>
  <c r="AD6" i="10"/>
  <c r="AD13" i="10"/>
  <c r="AD14" i="10"/>
  <c r="AD15" i="10"/>
  <c r="I16" i="11"/>
  <c r="I17" i="11"/>
  <c r="H13" i="9"/>
  <c r="I18" i="11"/>
  <c r="H7" i="11"/>
  <c r="I19" i="11"/>
  <c r="I6" i="11"/>
  <c r="I20" i="11"/>
  <c r="I21" i="11"/>
  <c r="I22" i="11"/>
  <c r="I13" i="11"/>
  <c r="I14" i="11"/>
  <c r="I15" i="11"/>
  <c r="AG13" i="10"/>
  <c r="AG13" i="11"/>
  <c r="N39" i="9"/>
  <c r="O13" i="13"/>
  <c r="O14" i="13"/>
  <c r="O15" i="13"/>
  <c r="O16" i="13"/>
  <c r="N7" i="13"/>
  <c r="O17" i="13"/>
  <c r="O6" i="13"/>
  <c r="O18" i="13"/>
  <c r="O19" i="13"/>
  <c r="O20" i="13"/>
  <c r="O21" i="13"/>
  <c r="O22" i="13"/>
  <c r="AQ17" i="17"/>
  <c r="AQ6" i="17"/>
  <c r="AQ18" i="17"/>
  <c r="AQ19" i="17"/>
  <c r="AQ20" i="17"/>
  <c r="W7" i="17"/>
  <c r="Q7" i="17"/>
  <c r="AQ13" i="17"/>
  <c r="N7" i="17"/>
  <c r="K7" i="17"/>
  <c r="C9" i="17"/>
  <c r="H7" i="17"/>
  <c r="W14" i="9"/>
  <c r="X13" i="12"/>
  <c r="X15" i="12"/>
  <c r="X19" i="12"/>
  <c r="AQ20" i="13"/>
  <c r="H8" i="15"/>
  <c r="H8" i="17"/>
  <c r="H8" i="14"/>
  <c r="R13" i="13"/>
  <c r="R14" i="13"/>
  <c r="R15" i="13"/>
  <c r="Q7" i="13"/>
  <c r="R16" i="13"/>
  <c r="R6" i="13"/>
  <c r="R17" i="13"/>
  <c r="R18" i="13"/>
  <c r="R19" i="13"/>
  <c r="R20" i="13"/>
  <c r="R21" i="13"/>
  <c r="R22" i="13"/>
  <c r="AQ19" i="13"/>
  <c r="K14" i="15"/>
  <c r="O14" i="15"/>
  <c r="AQ16" i="17"/>
  <c r="AG21" i="10"/>
  <c r="AF12" i="9"/>
  <c r="AF15" i="9" s="1"/>
  <c r="AG21" i="11"/>
  <c r="E16" i="15"/>
  <c r="E14" i="9"/>
  <c r="X13" i="13"/>
  <c r="W7" i="13"/>
  <c r="X14" i="13"/>
  <c r="X6" i="13"/>
  <c r="X15" i="13"/>
  <c r="X16" i="13"/>
  <c r="X17" i="13"/>
  <c r="X18" i="13"/>
  <c r="X19" i="13"/>
  <c r="X20" i="13"/>
  <c r="X21" i="13"/>
  <c r="W39" i="9"/>
  <c r="X22" i="13"/>
  <c r="AQ17" i="13"/>
  <c r="K15" i="15"/>
  <c r="O15" i="15"/>
  <c r="AQ21" i="17"/>
  <c r="AG6" i="10"/>
  <c r="AG20" i="10"/>
  <c r="AF7" i="11"/>
  <c r="AG20" i="11"/>
  <c r="AF13" i="9"/>
  <c r="AA13" i="13"/>
  <c r="AA6" i="13"/>
  <c r="AA14" i="13"/>
  <c r="AA15" i="13"/>
  <c r="AA16" i="13"/>
  <c r="AA17" i="13"/>
  <c r="AA18" i="13"/>
  <c r="AA19" i="13"/>
  <c r="AA20" i="13"/>
  <c r="Z39" i="9"/>
  <c r="AA21" i="13"/>
  <c r="AA22" i="13"/>
  <c r="K16" i="15"/>
  <c r="E7" i="17"/>
  <c r="AG19" i="10"/>
  <c r="AG19" i="11"/>
  <c r="F22" i="12"/>
  <c r="I22" i="12"/>
  <c r="L22" i="12"/>
  <c r="O22" i="12"/>
  <c r="R22" i="12"/>
  <c r="X22" i="12"/>
  <c r="F13" i="13"/>
  <c r="F14" i="13"/>
  <c r="F15" i="13"/>
  <c r="E39" i="9"/>
  <c r="F16" i="13"/>
  <c r="F17" i="13"/>
  <c r="F18" i="13"/>
  <c r="F19" i="13"/>
  <c r="E7" i="13"/>
  <c r="F20" i="13"/>
  <c r="F6" i="13"/>
  <c r="F22" i="13"/>
  <c r="AD13" i="13"/>
  <c r="AD14" i="13"/>
  <c r="AD15" i="13"/>
  <c r="AD16" i="13"/>
  <c r="AD17" i="13"/>
  <c r="AD18" i="13"/>
  <c r="AD19" i="13"/>
  <c r="AC39" i="9"/>
  <c r="AD20" i="13"/>
  <c r="AD21" i="13"/>
  <c r="AD22" i="13"/>
  <c r="AD24" i="14"/>
  <c r="O16" i="15"/>
  <c r="AP7" i="17"/>
  <c r="AG18" i="10"/>
  <c r="AG18" i="11"/>
  <c r="F21" i="12"/>
  <c r="I21" i="12"/>
  <c r="L21" i="12"/>
  <c r="O21" i="12"/>
  <c r="R21" i="12"/>
  <c r="U21" i="12"/>
  <c r="X21" i="12"/>
  <c r="AQ14" i="13"/>
  <c r="AA24" i="14"/>
  <c r="AM24" i="11"/>
  <c r="AQ15" i="12"/>
  <c r="I13" i="13"/>
  <c r="I14" i="13"/>
  <c r="H39" i="9"/>
  <c r="I15" i="13"/>
  <c r="I16" i="13"/>
  <c r="I17" i="13"/>
  <c r="I18" i="13"/>
  <c r="H7" i="13"/>
  <c r="I19" i="13"/>
  <c r="I6" i="13"/>
  <c r="I20" i="13"/>
  <c r="I21" i="13"/>
  <c r="I22" i="13"/>
  <c r="AQ22" i="13"/>
  <c r="AQ15" i="13"/>
  <c r="C9" i="13"/>
  <c r="AQ16" i="13"/>
  <c r="AP7" i="13"/>
  <c r="AL7" i="13"/>
  <c r="AQ6" i="13"/>
  <c r="AQ18" i="13"/>
  <c r="AF7" i="13"/>
  <c r="H8" i="12"/>
  <c r="H8" i="11"/>
  <c r="H8" i="10"/>
  <c r="H9" i="12"/>
  <c r="H9" i="11"/>
  <c r="H9" i="10"/>
  <c r="H9" i="1"/>
  <c r="AG16" i="10"/>
  <c r="AJ14" i="10"/>
  <c r="AG16" i="11"/>
  <c r="AJ14" i="11"/>
  <c r="AJ24" i="11" s="1"/>
  <c r="I6" i="12"/>
  <c r="F19" i="12"/>
  <c r="I19" i="12"/>
  <c r="L19" i="12"/>
  <c r="O19" i="12"/>
  <c r="R19" i="12"/>
  <c r="U19" i="12"/>
  <c r="X18" i="12"/>
  <c r="Z7" i="13"/>
  <c r="AM24" i="13"/>
  <c r="Q39" i="9"/>
  <c r="U24" i="14"/>
  <c r="Z8" i="15"/>
  <c r="Z8" i="13"/>
  <c r="Z8" i="17"/>
  <c r="K9" i="17"/>
  <c r="K9" i="14"/>
  <c r="K9" i="15"/>
  <c r="K9" i="13"/>
  <c r="AG15" i="10"/>
  <c r="AG22" i="11"/>
  <c r="AG15" i="11"/>
  <c r="L6" i="12"/>
  <c r="F18" i="12"/>
  <c r="I18" i="12"/>
  <c r="L18" i="12"/>
  <c r="O18" i="12"/>
  <c r="R18" i="12"/>
  <c r="U18" i="12"/>
  <c r="X17" i="12"/>
  <c r="AP24" i="12"/>
  <c r="AQ13" i="12"/>
  <c r="AC7" i="13"/>
  <c r="L13" i="13"/>
  <c r="K39" i="9"/>
  <c r="L14" i="13"/>
  <c r="L15" i="13"/>
  <c r="L16" i="13"/>
  <c r="L17" i="13"/>
  <c r="K7" i="13"/>
  <c r="L18" i="13"/>
  <c r="L6" i="13"/>
  <c r="L19" i="13"/>
  <c r="L20" i="13"/>
  <c r="L21" i="13"/>
  <c r="L22" i="13"/>
  <c r="AQ21" i="13"/>
  <c r="R24" i="14"/>
  <c r="N9" i="17"/>
  <c r="N9" i="14"/>
  <c r="N9" i="15"/>
  <c r="N9" i="13"/>
  <c r="AQ15" i="17"/>
  <c r="AG22" i="10"/>
  <c r="O6" i="12"/>
  <c r="K7" i="12"/>
  <c r="F17" i="12"/>
  <c r="F24" i="12" s="1"/>
  <c r="I17" i="12"/>
  <c r="I24" i="12" s="1"/>
  <c r="L17" i="12"/>
  <c r="L24" i="12" s="1"/>
  <c r="O17" i="12"/>
  <c r="O24" i="12" s="1"/>
  <c r="R17" i="12"/>
  <c r="R24" i="12" s="1"/>
  <c r="U17" i="12"/>
  <c r="U24" i="12" s="1"/>
  <c r="X16" i="12"/>
  <c r="AI7" i="13"/>
  <c r="O24" i="14"/>
  <c r="Q9" i="14"/>
  <c r="Q9" i="15"/>
  <c r="Q9" i="13"/>
  <c r="X24" i="17"/>
  <c r="AQ14" i="17"/>
  <c r="W8" i="17"/>
  <c r="AG19" i="12"/>
  <c r="AI14" i="9"/>
  <c r="AG21" i="13"/>
  <c r="AJ20" i="13"/>
  <c r="T7" i="14"/>
  <c r="AG13" i="14"/>
  <c r="Z9" i="15"/>
  <c r="E12" i="9"/>
  <c r="E15" i="9" s="1"/>
  <c r="Q20" i="9"/>
  <c r="AQ22" i="14"/>
  <c r="Z9" i="17"/>
  <c r="AA19" i="12"/>
  <c r="AD19" i="12"/>
  <c r="AG17" i="12"/>
  <c r="AJ15" i="12"/>
  <c r="AG19" i="13"/>
  <c r="AJ18" i="13"/>
  <c r="Z7" i="14"/>
  <c r="AM21" i="14"/>
  <c r="W20" i="9"/>
  <c r="AD18" i="12"/>
  <c r="AG16" i="12"/>
  <c r="AJ14" i="12"/>
  <c r="AG18" i="13"/>
  <c r="AJ17" i="13"/>
  <c r="AF39" i="9"/>
  <c r="AG6" i="14"/>
  <c r="AC7" i="14"/>
  <c r="AJ21" i="14"/>
  <c r="AM20" i="14"/>
  <c r="AQ20" i="14"/>
  <c r="AP8" i="14"/>
  <c r="Q8" i="15"/>
  <c r="AI8" i="15"/>
  <c r="T7" i="17"/>
  <c r="Z20" i="9"/>
  <c r="AA17" i="12"/>
  <c r="AD17" i="12"/>
  <c r="AG15" i="12"/>
  <c r="AJ13" i="12"/>
  <c r="AG17" i="13"/>
  <c r="AJ16" i="13"/>
  <c r="AI39" i="9"/>
  <c r="AF7" i="14"/>
  <c r="AG21" i="14"/>
  <c r="AJ20" i="14"/>
  <c r="AM19" i="14"/>
  <c r="AQ19" i="14"/>
  <c r="AP9" i="14"/>
  <c r="R22" i="17"/>
  <c r="U22" i="17"/>
  <c r="X22" i="17"/>
  <c r="AA22" i="17"/>
  <c r="AD22" i="17"/>
  <c r="AG22" i="17"/>
  <c r="AJ22" i="17"/>
  <c r="AM22" i="17"/>
  <c r="AL8" i="17"/>
  <c r="AI9" i="17"/>
  <c r="AC20" i="9"/>
  <c r="AA16" i="12"/>
  <c r="AD16" i="12"/>
  <c r="AG14" i="12"/>
  <c r="AG24" i="12" s="1"/>
  <c r="AG16" i="13"/>
  <c r="AJ15" i="13"/>
  <c r="AL39" i="9"/>
  <c r="AM6" i="14"/>
  <c r="AI7" i="14"/>
  <c r="AG20" i="14"/>
  <c r="AJ19" i="14"/>
  <c r="AM18" i="14"/>
  <c r="K8" i="14"/>
  <c r="F8" i="14"/>
  <c r="I8" i="14" s="1"/>
  <c r="L8" i="14" s="1"/>
  <c r="O8" i="14" s="1"/>
  <c r="R8" i="14" s="1"/>
  <c r="U8" i="14" s="1"/>
  <c r="X8" i="14" s="1"/>
  <c r="AA8" i="14" s="1"/>
  <c r="AD8" i="14" s="1"/>
  <c r="AG8" i="14" s="1"/>
  <c r="AJ8" i="14" s="1"/>
  <c r="AM8" i="14" s="1"/>
  <c r="AQ8" i="14" s="1"/>
  <c r="AD6" i="17"/>
  <c r="Z7" i="17"/>
  <c r="F21" i="17"/>
  <c r="I21" i="17"/>
  <c r="L21" i="17"/>
  <c r="O21" i="17"/>
  <c r="R21" i="17"/>
  <c r="U21" i="17"/>
  <c r="X21" i="17"/>
  <c r="AA21" i="17"/>
  <c r="AD21" i="17"/>
  <c r="AG21" i="17"/>
  <c r="AJ21" i="17"/>
  <c r="AM21" i="17"/>
  <c r="E8" i="17"/>
  <c r="AP8" i="17"/>
  <c r="AL9" i="17"/>
  <c r="AF20" i="9"/>
  <c r="AA15" i="12"/>
  <c r="AD15" i="12"/>
  <c r="AD24" i="12" s="1"/>
  <c r="AG15" i="13"/>
  <c r="AJ14" i="13"/>
  <c r="AJ24" i="13" s="1"/>
  <c r="AQ13" i="13"/>
  <c r="AQ6" i="14"/>
  <c r="AL7" i="14"/>
  <c r="AG19" i="14"/>
  <c r="AJ18" i="14"/>
  <c r="AM17" i="14"/>
  <c r="AQ17" i="14"/>
  <c r="F8" i="13"/>
  <c r="I8" i="13" s="1"/>
  <c r="L8" i="13" s="1"/>
  <c r="O8" i="13" s="1"/>
  <c r="R8" i="13" s="1"/>
  <c r="U8" i="13" s="1"/>
  <c r="X8" i="13" s="1"/>
  <c r="AA8" i="13" s="1"/>
  <c r="AD8" i="13" s="1"/>
  <c r="AG8" i="13" s="1"/>
  <c r="AJ8" i="13" s="1"/>
  <c r="AM8" i="13" s="1"/>
  <c r="AQ8" i="13" s="1"/>
  <c r="AG6" i="17"/>
  <c r="AC7" i="17"/>
  <c r="F20" i="17"/>
  <c r="I20" i="17"/>
  <c r="L20" i="17"/>
  <c r="O20" i="17"/>
  <c r="R20" i="17"/>
  <c r="U20" i="17"/>
  <c r="X20" i="17"/>
  <c r="AA20" i="17"/>
  <c r="AD20" i="17"/>
  <c r="AG20" i="17"/>
  <c r="AJ20" i="17"/>
  <c r="AM20" i="17"/>
  <c r="AI20" i="9"/>
  <c r="AG14" i="13"/>
  <c r="AG24" i="13" s="1"/>
  <c r="E7" i="14"/>
  <c r="AP7" i="14"/>
  <c r="AG18" i="14"/>
  <c r="AJ17" i="14"/>
  <c r="AM16" i="14"/>
  <c r="AQ16" i="14"/>
  <c r="AF40" i="9"/>
  <c r="AP8" i="15"/>
  <c r="AJ6" i="17"/>
  <c r="AF7" i="17"/>
  <c r="F19" i="17"/>
  <c r="I19" i="17"/>
  <c r="L19" i="17"/>
  <c r="O19" i="17"/>
  <c r="R19" i="17"/>
  <c r="U19" i="17"/>
  <c r="X19" i="17"/>
  <c r="AA19" i="17"/>
  <c r="AA24" i="17" s="1"/>
  <c r="AD19" i="17"/>
  <c r="AG19" i="17"/>
  <c r="AJ19" i="17"/>
  <c r="AM19" i="17"/>
  <c r="AL20" i="9"/>
  <c r="AA13" i="12"/>
  <c r="H7" i="14"/>
  <c r="C9" i="14"/>
  <c r="AG17" i="14"/>
  <c r="AJ16" i="14"/>
  <c r="AJ24" i="14" s="1"/>
  <c r="AM15" i="14"/>
  <c r="AQ15" i="14"/>
  <c r="AQ24" i="14" s="1"/>
  <c r="AI40" i="9"/>
  <c r="AM6" i="17"/>
  <c r="AI7" i="17"/>
  <c r="F18" i="17"/>
  <c r="F24" i="17" s="1"/>
  <c r="I18" i="17"/>
  <c r="L18" i="17"/>
  <c r="L24" i="17" s="1"/>
  <c r="O18" i="17"/>
  <c r="O24" i="17" s="1"/>
  <c r="R18" i="17"/>
  <c r="R24" i="17" s="1"/>
  <c r="U18" i="17"/>
  <c r="U24" i="17" s="1"/>
  <c r="X18" i="17"/>
  <c r="AA18" i="17"/>
  <c r="AD18" i="17"/>
  <c r="AD24" i="17" s="1"/>
  <c r="AG18" i="17"/>
  <c r="AG24" i="17" s="1"/>
  <c r="AJ18" i="17"/>
  <c r="AJ24" i="17" s="1"/>
  <c r="AM18" i="17"/>
  <c r="AM24" i="17" s="1"/>
  <c r="E20" i="9"/>
  <c r="K7" i="14"/>
  <c r="AG22" i="14"/>
  <c r="AM14" i="14"/>
  <c r="AM24" i="14" s="1"/>
  <c r="F6" i="17"/>
  <c r="AL7" i="17"/>
  <c r="I17" i="17"/>
  <c r="I24" i="17" s="1"/>
  <c r="H17" i="9" l="1"/>
  <c r="I17" i="9" s="1"/>
  <c r="I6" i="15"/>
  <c r="AM24" i="10"/>
  <c r="AM6" i="9"/>
  <c r="AQ16" i="10"/>
  <c r="AM40" i="9"/>
  <c r="C9" i="10"/>
  <c r="AQ22" i="10"/>
  <c r="AQ20" i="10"/>
  <c r="AC7" i="10"/>
  <c r="AJ24" i="10"/>
  <c r="N7" i="10"/>
  <c r="AL7" i="10"/>
  <c r="AQ14" i="10"/>
  <c r="K7" i="10"/>
  <c r="T7" i="10"/>
  <c r="AF7" i="10"/>
  <c r="AQ21" i="10"/>
  <c r="AQ15" i="10"/>
  <c r="AI7" i="10"/>
  <c r="H7" i="10"/>
  <c r="Q7" i="10"/>
  <c r="AQ18" i="10"/>
  <c r="AQ13" i="10"/>
  <c r="W7" i="10"/>
  <c r="Z7" i="10"/>
  <c r="E7" i="10"/>
  <c r="AQ17" i="10"/>
  <c r="AQ6" i="10"/>
  <c r="AP7" i="10"/>
  <c r="L24" i="10"/>
  <c r="AA24" i="18"/>
  <c r="AD24" i="18"/>
  <c r="AQ24" i="18"/>
  <c r="AG24" i="18"/>
  <c r="AJ24" i="18"/>
  <c r="U6" i="14"/>
  <c r="AA6" i="14"/>
  <c r="X6" i="14"/>
  <c r="AD6" i="14"/>
  <c r="R6" i="14"/>
  <c r="I6" i="14"/>
  <c r="AJ6" i="14"/>
  <c r="F6" i="14"/>
  <c r="R6" i="3"/>
  <c r="X6" i="3"/>
  <c r="O6" i="14"/>
  <c r="AA6" i="3"/>
  <c r="L6" i="14"/>
  <c r="AJ6" i="3"/>
  <c r="O6" i="3"/>
  <c r="I6" i="3"/>
  <c r="U6" i="3"/>
  <c r="AC9" i="17"/>
  <c r="AC9" i="14"/>
  <c r="AC9" i="6"/>
  <c r="AC9" i="3"/>
  <c r="AC9" i="13"/>
  <c r="AC9" i="7"/>
  <c r="AC9" i="4"/>
  <c r="AC9" i="8"/>
  <c r="AC9" i="5"/>
  <c r="AC9" i="2"/>
  <c r="T9" i="15"/>
  <c r="T9" i="14"/>
  <c r="T9" i="7"/>
  <c r="T9" i="3"/>
  <c r="T9" i="8"/>
  <c r="T9" i="4"/>
  <c r="T9" i="5"/>
  <c r="T9" i="6"/>
  <c r="T9" i="2"/>
  <c r="N8" i="17"/>
  <c r="N8" i="13"/>
  <c r="N8" i="14"/>
  <c r="N8" i="6"/>
  <c r="N8" i="8"/>
  <c r="N8" i="7"/>
  <c r="N8" i="5"/>
  <c r="N8" i="15"/>
  <c r="N8" i="4"/>
  <c r="N8" i="3"/>
  <c r="N8" i="2"/>
  <c r="AP30" i="9"/>
  <c r="F6" i="15"/>
  <c r="E17" i="9"/>
  <c r="F17" i="9" s="1"/>
  <c r="Z28" i="9"/>
  <c r="AP13" i="1"/>
  <c r="Z21" i="1"/>
  <c r="AA13" i="1"/>
  <c r="AG13" i="1"/>
  <c r="AG14" i="1"/>
  <c r="AG15" i="1"/>
  <c r="AG16" i="1"/>
  <c r="AG18" i="1"/>
  <c r="AG6" i="1"/>
  <c r="AJ29" i="7"/>
  <c r="AQ17" i="5"/>
  <c r="O15" i="1"/>
  <c r="O16" i="1"/>
  <c r="O17" i="1"/>
  <c r="O18" i="1"/>
  <c r="O19" i="1"/>
  <c r="O6" i="1"/>
  <c r="O13" i="1"/>
  <c r="O21" i="1" s="1"/>
  <c r="Q35" i="9"/>
  <c r="W21" i="9"/>
  <c r="W22" i="9"/>
  <c r="R15" i="15"/>
  <c r="N15" i="15"/>
  <c r="I24" i="11"/>
  <c r="O24" i="10"/>
  <c r="L23" i="6"/>
  <c r="I29" i="7"/>
  <c r="Q29" i="9"/>
  <c r="F15" i="1"/>
  <c r="F16" i="1"/>
  <c r="F18" i="1"/>
  <c r="F19" i="1"/>
  <c r="F6" i="1"/>
  <c r="W29" i="9"/>
  <c r="W21" i="1"/>
  <c r="AQ15" i="5"/>
  <c r="O26" i="2"/>
  <c r="AI33" i="9"/>
  <c r="AI21" i="1"/>
  <c r="AP33" i="9"/>
  <c r="AQ16" i="5"/>
  <c r="O14" i="1"/>
  <c r="AF21" i="9"/>
  <c r="AF22" i="9" s="1"/>
  <c r="AQ18" i="12"/>
  <c r="AQ19" i="12"/>
  <c r="AQ20" i="12"/>
  <c r="AQ21" i="12"/>
  <c r="AQ22" i="12"/>
  <c r="AQ17" i="12"/>
  <c r="C9" i="12"/>
  <c r="AP7" i="12"/>
  <c r="AL7" i="12"/>
  <c r="AQ6" i="12"/>
  <c r="AI7" i="12"/>
  <c r="AF7" i="12"/>
  <c r="AC7" i="12"/>
  <c r="Z7" i="12"/>
  <c r="T7" i="12"/>
  <c r="Q7" i="12"/>
  <c r="AQ14" i="12"/>
  <c r="AQ24" i="12" s="1"/>
  <c r="N7" i="12"/>
  <c r="W7" i="12"/>
  <c r="AD24" i="10"/>
  <c r="X29" i="7"/>
  <c r="AQ14" i="5"/>
  <c r="U13" i="1"/>
  <c r="U14" i="1"/>
  <c r="U15" i="1"/>
  <c r="U16" i="1"/>
  <c r="U17" i="1"/>
  <c r="U18" i="1"/>
  <c r="U19" i="1"/>
  <c r="U6" i="1"/>
  <c r="O34" i="3"/>
  <c r="X31" i="8"/>
  <c r="AM19" i="1"/>
  <c r="AM6" i="1"/>
  <c r="AM13" i="1"/>
  <c r="AP7" i="4"/>
  <c r="E7" i="4"/>
  <c r="AL7" i="4"/>
  <c r="AQ6" i="4"/>
  <c r="AI7" i="4"/>
  <c r="H7" i="4"/>
  <c r="AF7" i="4"/>
  <c r="AC7" i="4"/>
  <c r="Z7" i="4"/>
  <c r="W7" i="4"/>
  <c r="T7" i="4"/>
  <c r="Q7" i="4"/>
  <c r="N7" i="4"/>
  <c r="K7" i="4"/>
  <c r="C9" i="4"/>
  <c r="AQ23" i="5"/>
  <c r="E21" i="9"/>
  <c r="AP39" i="9"/>
  <c r="AG24" i="14"/>
  <c r="X24" i="12"/>
  <c r="R24" i="10"/>
  <c r="AD24" i="11"/>
  <c r="AQ16" i="12"/>
  <c r="U23" i="6"/>
  <c r="AJ31" i="8"/>
  <c r="AL7" i="6"/>
  <c r="AQ6" i="6"/>
  <c r="AI7" i="6"/>
  <c r="AF7" i="6"/>
  <c r="AC7" i="6"/>
  <c r="W7" i="6"/>
  <c r="T7" i="6"/>
  <c r="K7" i="6"/>
  <c r="C9" i="6"/>
  <c r="H7" i="6"/>
  <c r="AP7" i="6"/>
  <c r="Z7" i="6"/>
  <c r="Q7" i="6"/>
  <c r="N7" i="6"/>
  <c r="E7" i="6"/>
  <c r="AQ21" i="5"/>
  <c r="AQ22" i="5"/>
  <c r="AQ20" i="4"/>
  <c r="AQ6" i="8"/>
  <c r="AL7" i="8"/>
  <c r="E7" i="8"/>
  <c r="AP7" i="8"/>
  <c r="H7" i="8"/>
  <c r="C9" i="8"/>
  <c r="K7" i="8"/>
  <c r="N7" i="8"/>
  <c r="Q7" i="8"/>
  <c r="T7" i="8"/>
  <c r="AC7" i="8"/>
  <c r="W7" i="8"/>
  <c r="Z7" i="8"/>
  <c r="AI7" i="8"/>
  <c r="Q21" i="9"/>
  <c r="R14" i="15"/>
  <c r="N14" i="15"/>
  <c r="X24" i="10"/>
  <c r="U24" i="11"/>
  <c r="X23" i="6"/>
  <c r="AJ26" i="2"/>
  <c r="I31" i="8"/>
  <c r="AG17" i="1"/>
  <c r="AD26" i="2"/>
  <c r="AQ19" i="5"/>
  <c r="AQ25" i="8"/>
  <c r="AJ24" i="12"/>
  <c r="N16" i="15"/>
  <c r="R16" i="15"/>
  <c r="AD24" i="13"/>
  <c r="F24" i="13"/>
  <c r="AA24" i="13"/>
  <c r="X24" i="13"/>
  <c r="R23" i="6"/>
  <c r="AQ13" i="5"/>
  <c r="AQ22" i="4"/>
  <c r="AQ16" i="4"/>
  <c r="AQ18" i="4"/>
  <c r="AQ24" i="4" s="1"/>
  <c r="AQ19" i="4"/>
  <c r="H9" i="17"/>
  <c r="H9" i="14"/>
  <c r="H9" i="15"/>
  <c r="H9" i="13"/>
  <c r="H9" i="8"/>
  <c r="H9" i="7"/>
  <c r="H9" i="6"/>
  <c r="H9" i="5"/>
  <c r="H9" i="4"/>
  <c r="H9" i="3"/>
  <c r="H9" i="2"/>
  <c r="AP13" i="9"/>
  <c r="O24" i="13"/>
  <c r="AJ25" i="5"/>
  <c r="AQ24" i="11"/>
  <c r="Q7" i="5"/>
  <c r="N7" i="5"/>
  <c r="K7" i="5"/>
  <c r="C9" i="5"/>
  <c r="H7" i="5"/>
  <c r="AI7" i="5"/>
  <c r="AP7" i="5"/>
  <c r="AL7" i="5"/>
  <c r="AF7" i="5"/>
  <c r="AC7" i="5"/>
  <c r="Z7" i="5"/>
  <c r="W7" i="5"/>
  <c r="T7" i="5"/>
  <c r="E7" i="5"/>
  <c r="AQ6" i="5"/>
  <c r="AJ40" i="9"/>
  <c r="AP14" i="9"/>
  <c r="R24" i="13"/>
  <c r="AA24" i="11"/>
  <c r="R29" i="7"/>
  <c r="U24" i="13"/>
  <c r="AG25" i="5"/>
  <c r="AM17" i="1"/>
  <c r="AD17" i="1"/>
  <c r="H28" i="9"/>
  <c r="H21" i="1"/>
  <c r="I13" i="1"/>
  <c r="AQ18" i="6"/>
  <c r="AQ23" i="6" s="1"/>
  <c r="L26" i="2"/>
  <c r="AQ19" i="6"/>
  <c r="AQ19" i="8"/>
  <c r="AQ29" i="3"/>
  <c r="AQ17" i="4"/>
  <c r="AQ31" i="3"/>
  <c r="AQ32" i="3"/>
  <c r="AQ21" i="4"/>
  <c r="AG24" i="11"/>
  <c r="F24" i="11"/>
  <c r="U24" i="10"/>
  <c r="AA29" i="7"/>
  <c r="R26" i="2"/>
  <c r="L24" i="11"/>
  <c r="AP14" i="1"/>
  <c r="AQ18" i="5"/>
  <c r="H24" i="9"/>
  <c r="I24" i="9" s="1"/>
  <c r="AQ24" i="13"/>
  <c r="AC21" i="9"/>
  <c r="Z21" i="9"/>
  <c r="AG40" i="9"/>
  <c r="AP12" i="9"/>
  <c r="AP15" i="9" s="1"/>
  <c r="AQ24" i="17"/>
  <c r="AG24" i="10"/>
  <c r="R34" i="3"/>
  <c r="AM31" i="8"/>
  <c r="C9" i="3"/>
  <c r="W7" i="3"/>
  <c r="H7" i="3"/>
  <c r="T7" i="3"/>
  <c r="Q7" i="3"/>
  <c r="N7" i="3"/>
  <c r="K7" i="3"/>
  <c r="AP7" i="3"/>
  <c r="E7" i="3"/>
  <c r="AL7" i="3"/>
  <c r="AQ6" i="3"/>
  <c r="AC7" i="3"/>
  <c r="AI7" i="3"/>
  <c r="AF7" i="3"/>
  <c r="Z7" i="3"/>
  <c r="L17" i="1"/>
  <c r="L18" i="1"/>
  <c r="L13" i="1"/>
  <c r="L14" i="1"/>
  <c r="L16" i="1"/>
  <c r="L6" i="1"/>
  <c r="AQ15" i="4"/>
  <c r="AQ30" i="3"/>
  <c r="C9" i="2"/>
  <c r="AP7" i="2"/>
  <c r="E7" i="2"/>
  <c r="Z7" i="2"/>
  <c r="AL7" i="2"/>
  <c r="AQ6" i="2"/>
  <c r="AI7" i="2"/>
  <c r="H7" i="2"/>
  <c r="AF7" i="2"/>
  <c r="AC7" i="2"/>
  <c r="W7" i="2"/>
  <c r="T7" i="2"/>
  <c r="K7" i="2"/>
  <c r="Q7" i="2"/>
  <c r="N7" i="2"/>
  <c r="AQ24" i="8"/>
  <c r="AA24" i="12"/>
  <c r="H7" i="12"/>
  <c r="E7" i="12"/>
  <c r="AP40" i="9"/>
  <c r="AD6" i="9"/>
  <c r="AD40" i="9"/>
  <c r="I24" i="10"/>
  <c r="AD29" i="7"/>
  <c r="AD25" i="5"/>
  <c r="W34" i="9"/>
  <c r="X19" i="1"/>
  <c r="AD13" i="1"/>
  <c r="AD15" i="1"/>
  <c r="AD16" i="1"/>
  <c r="AD18" i="1"/>
  <c r="AD6" i="1"/>
  <c r="F13" i="1"/>
  <c r="F21" i="1" s="1"/>
  <c r="F14" i="1"/>
  <c r="AQ22" i="3"/>
  <c r="AQ34" i="3" s="1"/>
  <c r="AQ16" i="3"/>
  <c r="AQ24" i="2"/>
  <c r="AQ29" i="7"/>
  <c r="AL21" i="9"/>
  <c r="AL22" i="9" s="1"/>
  <c r="AP20" i="9"/>
  <c r="AI21" i="9"/>
  <c r="L24" i="13"/>
  <c r="I24" i="13"/>
  <c r="AA24" i="10"/>
  <c r="X24" i="11"/>
  <c r="O24" i="11"/>
  <c r="AC34" i="9"/>
  <c r="AD19" i="1"/>
  <c r="AF34" i="9"/>
  <c r="AG19" i="1"/>
  <c r="AD23" i="6"/>
  <c r="E35" i="9"/>
  <c r="AG26" i="2"/>
  <c r="U34" i="3"/>
  <c r="AM18" i="1"/>
  <c r="F17" i="1"/>
  <c r="AQ18" i="8"/>
  <c r="AQ31" i="8" s="1"/>
  <c r="AQ28" i="3"/>
  <c r="AQ29" i="8"/>
  <c r="AQ16" i="2"/>
  <c r="AQ26" i="2" s="1"/>
  <c r="Q21" i="1"/>
  <c r="K7" i="7"/>
  <c r="C9" i="7"/>
  <c r="H7" i="7"/>
  <c r="AP7" i="7"/>
  <c r="E7" i="7"/>
  <c r="AL7" i="7"/>
  <c r="AQ6" i="7"/>
  <c r="AI7" i="7"/>
  <c r="AF7" i="7"/>
  <c r="AC7" i="7"/>
  <c r="T7" i="7"/>
  <c r="Q7" i="7"/>
  <c r="Z7" i="7"/>
  <c r="W7" i="7"/>
  <c r="N7" i="7"/>
  <c r="AQ24" i="10" l="1"/>
  <c r="F15" i="9"/>
  <c r="E22" i="9"/>
  <c r="O18" i="15"/>
  <c r="N17" i="9"/>
  <c r="O6" i="15"/>
  <c r="X13" i="1"/>
  <c r="X15" i="1"/>
  <c r="X16" i="1"/>
  <c r="X6" i="1"/>
  <c r="X17" i="1"/>
  <c r="X18" i="1"/>
  <c r="Z35" i="9"/>
  <c r="AP28" i="9"/>
  <c r="AM15" i="9"/>
  <c r="L15" i="9"/>
  <c r="U14" i="15"/>
  <c r="Q14" i="15"/>
  <c r="W35" i="9"/>
  <c r="AP29" i="9"/>
  <c r="O6" i="9"/>
  <c r="O40" i="9"/>
  <c r="L18" i="15"/>
  <c r="K17" i="9"/>
  <c r="L17" i="9" s="1"/>
  <c r="L6" i="15"/>
  <c r="AM21" i="1"/>
  <c r="AJ13" i="1"/>
  <c r="AJ14" i="1"/>
  <c r="AJ16" i="1"/>
  <c r="AJ6" i="1"/>
  <c r="AJ19" i="1"/>
  <c r="AJ17" i="1"/>
  <c r="AJ15" i="1"/>
  <c r="R15" i="1"/>
  <c r="R16" i="1"/>
  <c r="R17" i="1"/>
  <c r="R18" i="1"/>
  <c r="R19" i="1"/>
  <c r="Q7" i="1"/>
  <c r="R6" i="1"/>
  <c r="R13" i="1"/>
  <c r="R21" i="1" s="1"/>
  <c r="AP34" i="9"/>
  <c r="AF35" i="9"/>
  <c r="AJ18" i="1"/>
  <c r="AG6" i="9"/>
  <c r="I14" i="1"/>
  <c r="I21" i="1" s="1"/>
  <c r="I15" i="1"/>
  <c r="I17" i="1"/>
  <c r="I18" i="1"/>
  <c r="H7" i="1"/>
  <c r="I6" i="1"/>
  <c r="I19" i="1"/>
  <c r="I16" i="1"/>
  <c r="AJ6" i="9"/>
  <c r="AI35" i="9"/>
  <c r="Q15" i="15"/>
  <c r="U15" i="15"/>
  <c r="L6" i="9"/>
  <c r="L40" i="9"/>
  <c r="L21" i="1"/>
  <c r="H35" i="9"/>
  <c r="Q22" i="9"/>
  <c r="I6" i="9"/>
  <c r="I40" i="9"/>
  <c r="H26" i="9"/>
  <c r="I26" i="9" s="1"/>
  <c r="I18" i="15"/>
  <c r="U21" i="1"/>
  <c r="AA6" i="9"/>
  <c r="AA40" i="9"/>
  <c r="AP21" i="9"/>
  <c r="Z22" i="9"/>
  <c r="Q16" i="15"/>
  <c r="U16" i="15"/>
  <c r="F6" i="9"/>
  <c r="F40" i="9"/>
  <c r="R14" i="1"/>
  <c r="AG21" i="1"/>
  <c r="R6" i="9"/>
  <c r="R40" i="9"/>
  <c r="X6" i="9"/>
  <c r="X40" i="9"/>
  <c r="E24" i="9"/>
  <c r="F24" i="9" s="1"/>
  <c r="AC35" i="9"/>
  <c r="AQ25" i="5"/>
  <c r="U6" i="9"/>
  <c r="U40" i="9"/>
  <c r="AA14" i="1"/>
  <c r="AA19" i="1"/>
  <c r="AA6" i="1"/>
  <c r="Z7" i="1"/>
  <c r="AA15" i="1"/>
  <c r="AA21" i="1" s="1"/>
  <c r="AA17" i="1"/>
  <c r="AA16" i="1"/>
  <c r="AA18" i="1"/>
  <c r="F18" i="15"/>
  <c r="AI22" i="9"/>
  <c r="AD21" i="1"/>
  <c r="AC22" i="9"/>
  <c r="X14" i="1"/>
  <c r="AP21" i="1"/>
  <c r="W7" i="1" s="1"/>
  <c r="AQ13" i="1"/>
  <c r="AJ15" i="9" l="1"/>
  <c r="R15" i="9"/>
  <c r="AG15" i="9"/>
  <c r="X15" i="9"/>
  <c r="U15" i="9"/>
  <c r="AD15" i="9"/>
  <c r="AA15" i="9"/>
  <c r="O15" i="9"/>
  <c r="I15" i="9"/>
  <c r="Q7" i="9"/>
  <c r="Z7" i="9"/>
  <c r="H37" i="9"/>
  <c r="I37" i="9" s="1"/>
  <c r="T15" i="15"/>
  <c r="X15" i="15"/>
  <c r="AQ40" i="9"/>
  <c r="H7" i="9"/>
  <c r="AJ21" i="1"/>
  <c r="E7" i="9"/>
  <c r="AP35" i="9"/>
  <c r="T14" i="15"/>
  <c r="X14" i="15"/>
  <c r="AI7" i="9"/>
  <c r="E26" i="9"/>
  <c r="F26" i="9" s="1"/>
  <c r="N7" i="9"/>
  <c r="X21" i="1"/>
  <c r="AS12" i="9"/>
  <c r="AS13" i="9"/>
  <c r="AS14" i="9"/>
  <c r="AS17" i="9"/>
  <c r="AL7" i="9"/>
  <c r="C9" i="9"/>
  <c r="AC7" i="9"/>
  <c r="AP22" i="9"/>
  <c r="K7" i="9"/>
  <c r="K24" i="9"/>
  <c r="L24" i="9" s="1"/>
  <c r="T16" i="15"/>
  <c r="X16" i="15"/>
  <c r="W7" i="9"/>
  <c r="O17" i="9"/>
  <c r="N24" i="9"/>
  <c r="O24" i="9" s="1"/>
  <c r="T7" i="9"/>
  <c r="C9" i="1"/>
  <c r="AQ6" i="1"/>
  <c r="AP7" i="1"/>
  <c r="AQ17" i="1"/>
  <c r="AQ18" i="1"/>
  <c r="T7" i="1"/>
  <c r="AQ15" i="1"/>
  <c r="AC7" i="1"/>
  <c r="AQ16" i="1"/>
  <c r="AQ19" i="1"/>
  <c r="K7" i="1"/>
  <c r="AL7" i="1"/>
  <c r="AF7" i="1"/>
  <c r="N7" i="1"/>
  <c r="E7" i="1"/>
  <c r="AQ14" i="1"/>
  <c r="AQ21" i="1" s="1"/>
  <c r="AF7" i="9"/>
  <c r="AI7" i="1"/>
  <c r="AS15" i="9" l="1"/>
  <c r="AQ15" i="9"/>
  <c r="E37" i="9"/>
  <c r="F37" i="9" s="1"/>
  <c r="W14" i="15"/>
  <c r="AA14" i="15"/>
  <c r="H42" i="9"/>
  <c r="I42" i="9" s="1"/>
  <c r="W16" i="15"/>
  <c r="AA16" i="15"/>
  <c r="W15" i="15"/>
  <c r="AA15" i="15"/>
  <c r="R18" i="15"/>
  <c r="Q17" i="9"/>
  <c r="R6" i="15"/>
  <c r="K26" i="9"/>
  <c r="L26" i="9" s="1"/>
  <c r="N26" i="9"/>
  <c r="O26" i="9" s="1"/>
  <c r="N37" i="9" l="1"/>
  <c r="U18" i="15"/>
  <c r="T17" i="9"/>
  <c r="U17" i="9" s="1"/>
  <c r="U6" i="15"/>
  <c r="AS35" i="9"/>
  <c r="AS39" i="9"/>
  <c r="AS40" i="9"/>
  <c r="AS22" i="9"/>
  <c r="AS24" i="9"/>
  <c r="AS26" i="9" s="1"/>
  <c r="K37" i="9"/>
  <c r="L37" i="9" s="1"/>
  <c r="AD14" i="15"/>
  <c r="Z14" i="15"/>
  <c r="AD15" i="15"/>
  <c r="Z15" i="15"/>
  <c r="AD16" i="15"/>
  <c r="Z16" i="15"/>
  <c r="H44" i="9"/>
  <c r="I44" i="9" s="1"/>
  <c r="Q24" i="9"/>
  <c r="R24" i="9" s="1"/>
  <c r="R17" i="9"/>
  <c r="E42" i="9"/>
  <c r="F42" i="9" s="1"/>
  <c r="H46" i="9" l="1"/>
  <c r="I46" i="9" s="1"/>
  <c r="AS37" i="9"/>
  <c r="E44" i="9"/>
  <c r="F44" i="9" s="1"/>
  <c r="X18" i="15"/>
  <c r="W17" i="9"/>
  <c r="X17" i="9" s="1"/>
  <c r="X6" i="15"/>
  <c r="AG14" i="15"/>
  <c r="AC14" i="15"/>
  <c r="K42" i="9"/>
  <c r="L42" i="9" s="1"/>
  <c r="AG16" i="15"/>
  <c r="AC16" i="15"/>
  <c r="AG15" i="15"/>
  <c r="AC15" i="15"/>
  <c r="Q26" i="9"/>
  <c r="R26" i="9" s="1"/>
  <c r="T24" i="9"/>
  <c r="U24" i="9" s="1"/>
  <c r="O37" i="9"/>
  <c r="N42" i="9"/>
  <c r="O42" i="9" s="1"/>
  <c r="T26" i="9" l="1"/>
  <c r="U26" i="9" s="1"/>
  <c r="AD6" i="15"/>
  <c r="AC17" i="9"/>
  <c r="AD17" i="9" s="1"/>
  <c r="AD18" i="15"/>
  <c r="Q37" i="9"/>
  <c r="AJ15" i="15"/>
  <c r="AF15" i="15"/>
  <c r="K44" i="9"/>
  <c r="L44" i="9" s="1"/>
  <c r="AA18" i="15"/>
  <c r="AA6" i="15"/>
  <c r="Z17" i="9"/>
  <c r="AA17" i="9" s="1"/>
  <c r="AJ14" i="15"/>
  <c r="AF14" i="15"/>
  <c r="N44" i="9"/>
  <c r="O44" i="9" s="1"/>
  <c r="W24" i="9"/>
  <c r="X24" i="9" s="1"/>
  <c r="E46" i="9"/>
  <c r="F46" i="9" s="1"/>
  <c r="AF16" i="15"/>
  <c r="AJ16" i="15"/>
  <c r="AS42" i="9"/>
  <c r="AS44" i="9" l="1"/>
  <c r="W26" i="9"/>
  <c r="X26" i="9" s="1"/>
  <c r="AM14" i="15"/>
  <c r="AL14" i="15" s="1"/>
  <c r="AI14" i="15"/>
  <c r="AI15" i="15"/>
  <c r="AM15" i="15"/>
  <c r="AL15" i="15" s="1"/>
  <c r="N46" i="9"/>
  <c r="O46" i="9" s="1"/>
  <c r="Z24" i="9"/>
  <c r="AA24" i="9" s="1"/>
  <c r="T37" i="9"/>
  <c r="R37" i="9"/>
  <c r="Q42" i="9"/>
  <c r="R42" i="9" s="1"/>
  <c r="AC24" i="9"/>
  <c r="AD24" i="9" s="1"/>
  <c r="AI16" i="15"/>
  <c r="AM16" i="15"/>
  <c r="AL16" i="15" s="1"/>
  <c r="AP16" i="15" s="1"/>
  <c r="K46" i="9"/>
  <c r="L46" i="9" s="1"/>
  <c r="Z26" i="9" l="1"/>
  <c r="AA26" i="9" s="1"/>
  <c r="AC26" i="9"/>
  <c r="AD26" i="9" s="1"/>
  <c r="AP15" i="15"/>
  <c r="AP14" i="15"/>
  <c r="AG6" i="15"/>
  <c r="AF17" i="9"/>
  <c r="AG17" i="9" s="1"/>
  <c r="AG18" i="15"/>
  <c r="Q44" i="9"/>
  <c r="R44" i="9" s="1"/>
  <c r="W37" i="9"/>
  <c r="AS46" i="9"/>
  <c r="U37" i="9"/>
  <c r="T42" i="9"/>
  <c r="U42" i="9" s="1"/>
  <c r="Q46" i="9" l="1"/>
  <c r="R46" i="9" s="1"/>
  <c r="AJ6" i="15"/>
  <c r="AI17" i="9"/>
  <c r="AJ17" i="9" s="1"/>
  <c r="AJ18" i="15"/>
  <c r="AF24" i="9"/>
  <c r="AG24" i="9" s="1"/>
  <c r="T44" i="9"/>
  <c r="U44" i="9" s="1"/>
  <c r="Z37" i="9"/>
  <c r="AM6" i="15"/>
  <c r="AL17" i="9"/>
  <c r="AM17" i="9" s="1"/>
  <c r="AM18" i="15"/>
  <c r="W42" i="9"/>
  <c r="X42" i="9" s="1"/>
  <c r="X37" i="9"/>
  <c r="AC37" i="9"/>
  <c r="T46" i="9" l="1"/>
  <c r="U46" i="9" s="1"/>
  <c r="AD37" i="9"/>
  <c r="AC42" i="9"/>
  <c r="AD42" i="9" s="1"/>
  <c r="AF26" i="9"/>
  <c r="AG26" i="9" s="1"/>
  <c r="AI24" i="9"/>
  <c r="AJ24" i="9" s="1"/>
  <c r="AA37" i="9"/>
  <c r="Z42" i="9"/>
  <c r="AA42" i="9" s="1"/>
  <c r="W44" i="9"/>
  <c r="X44" i="9" s="1"/>
  <c r="AL24" i="9"/>
  <c r="AM24" i="9" s="1"/>
  <c r="AP17" i="9"/>
  <c r="AQ17" i="9" s="1"/>
  <c r="AL26" i="9" l="1"/>
  <c r="AM26" i="9" s="1"/>
  <c r="AP24" i="9"/>
  <c r="AQ24" i="9" s="1"/>
  <c r="Z44" i="9"/>
  <c r="AA44" i="9" s="1"/>
  <c r="W46" i="9"/>
  <c r="X46" i="9" s="1"/>
  <c r="AI26" i="9"/>
  <c r="AJ26" i="9" s="1"/>
  <c r="AC44" i="9"/>
  <c r="AD44" i="9" s="1"/>
  <c r="AF37" i="9"/>
  <c r="AC46" i="9" l="1"/>
  <c r="AD46" i="9" s="1"/>
  <c r="AI37" i="9"/>
  <c r="Z46" i="9"/>
  <c r="AA46" i="9" s="1"/>
  <c r="AG37" i="9"/>
  <c r="AF42" i="9"/>
  <c r="AG42" i="9" s="1"/>
  <c r="AL37" i="9"/>
  <c r="AP26" i="9"/>
  <c r="AQ26" i="9" s="1"/>
  <c r="AF44" i="9" l="1"/>
  <c r="AG44" i="9" s="1"/>
  <c r="AL42" i="9"/>
  <c r="AM42" i="9" s="1"/>
  <c r="AM37" i="9"/>
  <c r="AP37" i="9"/>
  <c r="AQ37" i="9" s="1"/>
  <c r="AI42" i="9"/>
  <c r="AJ42" i="9" s="1"/>
  <c r="AJ37" i="9"/>
  <c r="AL44" i="9" l="1"/>
  <c r="AM44" i="9" s="1"/>
  <c r="AL46" i="9"/>
  <c r="AM46" i="9" s="1"/>
  <c r="AP42" i="9"/>
  <c r="AQ42" i="9" s="1"/>
  <c r="AI44" i="9"/>
  <c r="AJ44" i="9" s="1"/>
  <c r="AF46" i="9"/>
  <c r="AG46" i="9" s="1"/>
  <c r="AI46" i="9" l="1"/>
  <c r="AJ46" i="9" s="1"/>
  <c r="AP46" i="9"/>
  <c r="AQ46" i="9" s="1"/>
  <c r="AP44" i="9"/>
  <c r="AQ44" i="9" s="1"/>
  <c r="AP7" i="15"/>
  <c r="T7" i="15"/>
  <c r="AQ18" i="15"/>
  <c r="AQ16" i="15"/>
  <c r="AI7" i="15"/>
  <c r="Z7" i="15"/>
  <c r="W7" i="15"/>
  <c r="C9" i="15"/>
  <c r="Q7" i="15"/>
  <c r="K7" i="15"/>
  <c r="N7" i="15"/>
  <c r="AF7" i="15"/>
  <c r="E7" i="15"/>
  <c r="H7" i="15"/>
  <c r="AL7" i="15"/>
  <c r="AC7" i="15"/>
  <c r="AQ6" i="15"/>
  <c r="AQ15" i="15"/>
  <c r="AQ14" i="15"/>
  <c r="AQ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6719AFFB-4F98-BB45-B9C6-30ED3973D4D5}">
      <text>
        <r>
          <rPr>
            <b/>
            <sz val="10"/>
            <color rgb="FF000000"/>
            <rFont val="Arial"/>
            <family val="2"/>
          </rPr>
          <t xml:space="preserve">Christian Latour :
</t>
        </r>
        <r>
          <rPr>
            <b/>
            <sz val="10"/>
            <color rgb="FF000000"/>
            <rFont val="Arial"/>
            <family val="2"/>
          </rPr>
          <t xml:space="preserve">7600 — Marketing &amp; Communication marketing
</t>
        </r>
        <r>
          <rPr>
            <b/>
            <sz val="10"/>
            <color rgb="FF000000"/>
            <rFont val="Arial"/>
            <family val="2"/>
          </rPr>
          <t>Il s’agit du compte de contrôle dans lequel on additionne le total des coûts encourus pour l’ensemble des activités relatif au marketing et à la communication marketing.</t>
        </r>
        <r>
          <rPr>
            <sz val="10"/>
            <color rgb="FF000000"/>
            <rFont val="Arial"/>
            <family val="2"/>
          </rPr>
          <t xml:space="preserve">
</t>
        </r>
        <r>
          <rPr>
            <sz val="10"/>
            <color rgb="FF000000"/>
            <rFont val="Arial"/>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C00-000001000000}">
      <text>
        <r>
          <rPr>
            <b/>
            <sz val="9"/>
            <color indexed="81"/>
            <rFont val="Arial"/>
            <family val="2"/>
          </rPr>
          <t>Christian Latour:
7705 — Électricité
Montant payé pour l’utilisation de l’électricité.</t>
        </r>
      </text>
    </comment>
    <comment ref="C14" authorId="0" shapeId="0" xr:uid="{00000000-0006-0000-0C00-000002000000}">
      <text>
        <r>
          <rPr>
            <b/>
            <sz val="9"/>
            <color indexed="81"/>
            <rFont val="Arial"/>
            <family val="2"/>
          </rPr>
          <t>Christian Latour:
7710 — Accessoires électriques
Montant payé pour le remplacement des ampoules, des néons ainsi que des autres petits accessoires électriques.</t>
        </r>
      </text>
    </comment>
    <comment ref="C15" authorId="0" shapeId="0" xr:uid="{00000000-0006-0000-0C00-000003000000}">
      <text>
        <r>
          <rPr>
            <b/>
            <sz val="9"/>
            <color indexed="81"/>
            <rFont val="Arial"/>
            <family val="2"/>
          </rPr>
          <t>Christian Latour:
715 — Eau et glace
Montant payé pour l’utilisation de l’eau incluant les coûts nécessaires pour en assurer la purification. Montant payé pour l’achat ou la fabrication de la glace, des accessoires pour sa manipulation ainsi que pour l’utilisation et l’entretien des machines à glace. Le montant d’achat de glace pour les sculptures de glaces devrait également être inclus dans le compte.</t>
        </r>
      </text>
    </comment>
    <comment ref="C16" authorId="0" shapeId="0" xr:uid="{00000000-0006-0000-0C00-000004000000}">
      <text>
        <r>
          <rPr>
            <b/>
            <sz val="9"/>
            <color indexed="81"/>
            <rFont val="Arial"/>
            <family val="2"/>
          </rPr>
          <t>Christian Latour:
7720 — Enlèvement des ordures
Montant payé pour la gestion et l’enlèvement des ordures incluant le coût de location d’un contenant à ordure, le coût de location d’un incinérateur, etc.</t>
        </r>
        <r>
          <rPr>
            <sz val="9"/>
            <color indexed="81"/>
            <rFont val="Arial"/>
            <family val="2"/>
          </rPr>
          <t xml:space="preserve">
</t>
        </r>
      </text>
    </comment>
    <comment ref="C17" authorId="0" shapeId="0" xr:uid="{00000000-0006-0000-0C00-000005000000}">
      <text>
        <r>
          <rPr>
            <b/>
            <sz val="9"/>
            <color indexed="81"/>
            <rFont val="Arial"/>
            <family val="2"/>
          </rPr>
          <t>Christian Latour:
7725 — Autres énergies
Montant payé pour l’utilisation des autres énergies incluant les coûts reliés à l’utilisation du gaz ou de l’huile.</t>
        </r>
      </text>
    </comment>
    <comment ref="C18" authorId="0" shapeId="0" xr:uid="{00000000-0006-0000-0C00-000006000000}">
      <text>
        <r>
          <rPr>
            <b/>
            <sz val="9"/>
            <color indexed="81"/>
            <rFont val="Arial"/>
            <family val="2"/>
          </rPr>
          <t>Christian Latour:
7730 — Fournitures de mécanique et d’électricité
Montant payé pour l’utilisation des huiles, fusibles, graisses, solvants et petits outils utilisés pour les opérations de maintenance, et, etc.</t>
        </r>
      </text>
    </comment>
    <comment ref="C19" authorId="0" shapeId="0" xr:uid="{00000000-0006-0000-0C00-000007000000}">
      <text>
        <r>
          <rPr>
            <b/>
            <sz val="9"/>
            <color indexed="81"/>
            <rFont val="Arial"/>
            <family val="2"/>
          </rPr>
          <t>Christian Latour:</t>
        </r>
        <r>
          <rPr>
            <sz val="9"/>
            <color indexed="81"/>
            <rFont val="Arial"/>
            <family val="2"/>
          </rPr>
          <t xml:space="preserve">
</t>
        </r>
        <r>
          <rPr>
            <b/>
            <sz val="9"/>
            <color indexed="81"/>
            <rFont val="Arial"/>
            <family val="2"/>
          </rPr>
          <t>7790 — Revenus de recyclage
Montant reçu pour les articles ou déchets recyclés et pour lesquels on a obtenu une compensation en argent. Les inscriptions dans ce compte doivent être faites au crédit plutôt qu’au débit. Le montant inscrit dans ce compte a donc pour effet de diminuer le montant total dépensé pour les services publics.</t>
        </r>
      </text>
    </comment>
    <comment ref="C20" authorId="0" shapeId="0" xr:uid="{00000000-0006-0000-0C00-000008000000}">
      <text>
        <r>
          <rPr>
            <b/>
            <sz val="9"/>
            <color indexed="81"/>
            <rFont val="Arial"/>
            <family val="2"/>
          </rPr>
          <t>Christian Latour:
795 — Reventes de services utilitaires 
Montant reçu pour la vente d’électricité, glace, eau ou de tout autre élément contenu dans la section « Services publics » à un locataire, à un concessionnaire ou à n’importe quel autre acheteur. Les inscriptions dans ce compte doivent être faites au crédit plutôt qu’au débit. Le montant inscrit dans ce compte a donc pour effet de diminuer le montant total dépensé pour les services publics.</t>
        </r>
      </text>
    </comment>
    <comment ref="C21" authorId="0" shapeId="0" xr:uid="{00000000-0006-0000-0C00-000009000000}">
      <text>
        <r>
          <rPr>
            <b/>
            <sz val="9"/>
            <color indexed="81"/>
            <rFont val="Arial"/>
            <family val="2"/>
          </rPr>
          <t>Christian Latour:</t>
        </r>
        <r>
          <rPr>
            <sz val="9"/>
            <color indexed="81"/>
            <rFont val="Arial"/>
            <family val="2"/>
          </rPr>
          <t xml:space="preserve">
</t>
        </r>
        <r>
          <rPr>
            <b/>
            <sz val="9"/>
            <color indexed="81"/>
            <rFont val="Arial"/>
            <family val="2"/>
          </rPr>
          <t>7799 — Autres coûts associés aux services publics
Autres montants payés pour les services publics qui n’est pas comptabilisé dans l’un des comptes précédents.</t>
        </r>
      </text>
    </comment>
    <comment ref="C23" authorId="0" shapeId="0" xr:uid="{00000000-0006-0000-0C00-00000A000000}">
      <text>
        <r>
          <rPr>
            <b/>
            <sz val="10"/>
            <color indexed="81"/>
            <rFont val="Arial"/>
            <family val="2"/>
          </rPr>
          <t xml:space="preserve">
Christian Latour
7700 — Services publics
Il s’agit du compte de contrôle dans lequel on additionne le total des coûts de la catégorie services publics.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D00-000001000000}">
      <text>
        <r>
          <rPr>
            <b/>
            <sz val="9"/>
            <color indexed="81"/>
            <rFont val="Arial"/>
            <family val="2"/>
          </rPr>
          <t>Christian Latour :
7805 - Fournitures de bureau et impression
Montant payé pour les impressions des documents comptables, les autres fournitures de bureau telles que trombones, papiers, stylos et autres fournitures utilisées pour la facturation et l’encaissement des transactions (factures, papiers à lettres, enveloppes, et, etc.).</t>
        </r>
      </text>
    </comment>
    <comment ref="C14" authorId="0" shapeId="0" xr:uid="{00000000-0006-0000-0D00-000002000000}">
      <text>
        <r>
          <rPr>
            <b/>
            <sz val="9"/>
            <color indexed="81"/>
            <rFont val="Arial"/>
            <family val="2"/>
          </rPr>
          <t>Christian Latour :
7810 - Traitement de données
Montant payé pour le traitement électronique de l’information tel que le service de préparation de la paye lorsqu’il est effectué à l’extérieur de l’entreprise par une firme spécialisée. On comptabilise également dans ce compte l’amortissement des différents logiciels qui sont utilisés pour le traitement de l’information (traitement de texte, chiffrier électronique, logiciel de comptabilité, et, etc.).</t>
        </r>
      </text>
    </comment>
    <comment ref="C15" authorId="0" shapeId="0" xr:uid="{00000000-0006-0000-0D00-000003000000}">
      <text>
        <r>
          <rPr>
            <b/>
            <sz val="9"/>
            <color indexed="81"/>
            <rFont val="Arial"/>
            <family val="2"/>
          </rPr>
          <t>Christian Latour :
7815 - Poste et messagerie
Montant payé pour les frais de timbres, de poste et de messagerie qui ne sont pas reliés aux activités de marketing.</t>
        </r>
      </text>
    </comment>
    <comment ref="C16" authorId="0" shapeId="0" xr:uid="{00000000-0006-0000-0D00-000004000000}">
      <text>
        <r>
          <rPr>
            <b/>
            <sz val="9"/>
            <color indexed="81"/>
            <rFont val="Arial"/>
            <family val="2"/>
          </rPr>
          <t>Christian Latour :
7820 - Télécommunications
Montant payé pour la location de l’équipement téléphonique, la ligne locale et les appels interurbains, exception faite des montants qui peuvent être attribués directement aux activités de marketing. Les services utilitaires tels que les téléavertisseurs et les cellulaires sont également comptabilisés dans ce compte.</t>
        </r>
      </text>
    </comment>
    <comment ref="C17" authorId="0" shapeId="0" xr:uid="{00000000-0006-0000-0D00-000005000000}">
      <text>
        <r>
          <rPr>
            <b/>
            <sz val="9"/>
            <color indexed="81"/>
            <rFont val="Arial"/>
            <family val="2"/>
          </rPr>
          <t>Christian Latour :
7825 - Associations, droits et cotisations
Montant payé pour l’abonnement à des associations telles que l’Association des restaurateurs du Québec (ARQ), la chambre de commerce, et, etc. On comptabilise également dans cette section le coût des abonnements à des journaux et magazines spécialisés qui sont utilisés par les gestionnaires et le personnel.</t>
        </r>
      </text>
    </comment>
    <comment ref="C18" authorId="0" shapeId="0" xr:uid="{00000000-0006-0000-0D00-000006000000}">
      <text>
        <r>
          <rPr>
            <b/>
            <sz val="9"/>
            <color indexed="81"/>
            <rFont val="Arial"/>
            <family val="2"/>
          </rPr>
          <t>Christian Latour :
7830 - Déplacement
Montant payé pour le transport des gérants et des gestionnaires lorsqu’ils se déplacent dans le cadre de leur fonction. Si les déplacements sont effectués dans le contexte des activités de marketing, les dépenses sont alors inscrites dans le compte 7603 - Déplacements.</t>
        </r>
      </text>
    </comment>
    <comment ref="C19" authorId="0" shapeId="0" xr:uid="{00000000-0006-0000-0D00-000007000000}">
      <text>
        <r>
          <rPr>
            <b/>
            <sz val="9"/>
            <color indexed="81"/>
            <rFont val="Arial"/>
            <family val="2"/>
          </rPr>
          <t>Christian Latour :
7835 - Assurances générales
Montant payé pour les assurances qui couvrent, notamment, vol, fraude, vandalisme, falsification, bris d’équipement, assurance-vie des dirigeants, et, etc. Les assurances qui sont pour le bénéfice des employés doivent être comptabilisés dans la section 7200. Pour ce qui est des assurances incendie et couverture étendue, les montants doivent être comptabilisés dans le compte 7370.</t>
        </r>
      </text>
    </comment>
    <comment ref="C20" authorId="0" shapeId="0" xr:uid="{00000000-0006-0000-0D00-000008000000}">
      <text>
        <r>
          <rPr>
            <b/>
            <sz val="9"/>
            <color indexed="81"/>
            <rFont val="Arial"/>
            <family val="2"/>
          </rPr>
          <t>Christian Latour :
7840 - Frais d’escompte sur les cartes de crédit
Montant payé aux compagnies émettrices de cartes de crédit pour la gestion et le remboursement des transactions effectuées par carte de crédit.</t>
        </r>
      </text>
    </comment>
    <comment ref="C21" authorId="0" shapeId="0" xr:uid="{00000000-0006-0000-0D00-000009000000}">
      <text>
        <r>
          <rPr>
            <b/>
            <sz val="9"/>
            <color indexed="81"/>
            <rFont val="Arial"/>
            <family val="2"/>
          </rPr>
          <t xml:space="preserve">Christian Latour :
7845 - Provision pour mauvaises créances
Montant payé pour le recouvrement de mauvaises créances.
</t>
        </r>
      </text>
    </comment>
    <comment ref="C22" authorId="0" shapeId="0" xr:uid="{00000000-0006-0000-0D00-00000A000000}">
      <text>
        <r>
          <rPr>
            <b/>
            <sz val="9"/>
            <color indexed="81"/>
            <rFont val="Arial"/>
            <family val="2"/>
          </rPr>
          <t xml:space="preserve">Christian Latour :
7850 - Déficit et surplus de caisse
Montant reçu en trop ou en moins compte tenu des transactions réellement réalisées par l’entreprise.
</t>
        </r>
      </text>
    </comment>
    <comment ref="C23" authorId="0" shapeId="0" xr:uid="{00000000-0006-0000-0D00-00000B000000}">
      <text>
        <r>
          <rPr>
            <b/>
            <sz val="9"/>
            <color indexed="81"/>
            <rFont val="Arial"/>
            <family val="2"/>
          </rPr>
          <t>Christian Latour :
7855 - Honoraires professionnels
Montant payé pour les services professionnels des comptables, avocats, notaires, ingénieurs, consultants, et, etc. Les honoraires encourus pour le recouvrement des mauvaises créances doivent être toutefois comptabilisés dans le compte 7845.</t>
        </r>
      </text>
    </comment>
    <comment ref="C24" authorId="0" shapeId="0" xr:uid="{00000000-0006-0000-0D00-00000C000000}">
      <text>
        <r>
          <rPr>
            <b/>
            <sz val="9"/>
            <color indexed="81"/>
            <rFont val="Arial"/>
            <family val="2"/>
          </rPr>
          <t>Christian Latour :
7860 - Services de protection/sécurité
Montant payé pour assurer la protection de l’établissement (garde de sécurité, système d’alarme contre le feu et le vol, collecte des dépôts par camion blindé, et, etc.).</t>
        </r>
      </text>
    </comment>
    <comment ref="C25" authorId="0" shapeId="0" xr:uid="{00000000-0006-0000-0D00-00000D000000}">
      <text>
        <r>
          <rPr>
            <b/>
            <sz val="9"/>
            <color indexed="81"/>
            <rFont val="Arial"/>
            <family val="2"/>
          </rPr>
          <t>Christian Latour :
7865 - Intérêts et frais bancaires
Montant payé pour les intérêts et autres services bancaires tels que la location d’un coffre à la banque, et, etc.</t>
        </r>
      </text>
    </comment>
    <comment ref="C26" authorId="0" shapeId="0" xr:uid="{00000000-0006-0000-0D00-00000E000000}">
      <text>
        <r>
          <rPr>
            <b/>
            <sz val="9"/>
            <color indexed="81"/>
            <rFont val="Arial"/>
            <family val="2"/>
          </rPr>
          <t>Christian Latour :
7880 - Redevances/droits de franchise
Montant payé à un franchiseur en contrepartie des différents services offerts par celui-ci.</t>
        </r>
      </text>
    </comment>
    <comment ref="C27" authorId="0" shapeId="0" xr:uid="{00000000-0006-0000-0D00-00000F000000}">
      <text>
        <r>
          <rPr>
            <b/>
            <sz val="9"/>
            <color indexed="81"/>
            <rFont val="Arial"/>
            <family val="2"/>
          </rPr>
          <t>Christian Latour :
7899 - Autres
Autre montant payé afin d’assurer l’administration d’une entreprise de restauration alimentaire et qui ne peut pas être directement comptabilisé dans les comptes précédents.</t>
        </r>
      </text>
    </comment>
    <comment ref="C29" authorId="0" shapeId="0" xr:uid="{00000000-0006-0000-0D00-000010000000}">
      <text>
        <r>
          <rPr>
            <b/>
            <sz val="10"/>
            <color indexed="81"/>
            <rFont val="Arial"/>
            <family val="2"/>
          </rPr>
          <t xml:space="preserve">
Christian Latour
7800 - Administration &amp; autres frais généraux
Il s’agit du compte de contrôle dans lequel on additionne le total des coûts d’administration &amp; autres frais généraux.</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E00-000001000000}">
      <text>
        <r>
          <rPr>
            <b/>
            <sz val="9"/>
            <color indexed="81"/>
            <rFont val="Arial"/>
            <family val="2"/>
          </rPr>
          <t>Christian Latour :
7902 — Ameublements et agencements
Montant payé pour assurer l’entretien et les réparations de l’ameublement.</t>
        </r>
      </text>
    </comment>
    <comment ref="C14" authorId="0" shapeId="0" xr:uid="{00000000-0006-0000-0E00-000002000000}">
      <text>
        <r>
          <rPr>
            <b/>
            <sz val="9"/>
            <color indexed="81"/>
            <rFont val="Arial"/>
            <family val="2"/>
          </rPr>
          <t>Christian Latour :
7904 — Équipement de cuisine
Montant payé pour assurer l’entretien et les réparations des équipements de cuisine.</t>
        </r>
      </text>
    </comment>
    <comment ref="C15" authorId="0" shapeId="0" xr:uid="{00000000-0006-0000-0E00-000003000000}">
      <text>
        <r>
          <rPr>
            <b/>
            <sz val="9"/>
            <color indexed="81"/>
            <rFont val="Arial"/>
            <family val="2"/>
          </rPr>
          <t>Christian Latour :
7906 — Équipement de bureau
Montant payé pour assurer l’entretien et les réparations des équipements de bureau.</t>
        </r>
      </text>
    </comment>
    <comment ref="C16" authorId="0" shapeId="0" xr:uid="{00000000-0006-0000-0E00-000004000000}">
      <text>
        <r>
          <rPr>
            <b/>
            <sz val="9"/>
            <color indexed="81"/>
            <rFont val="Arial"/>
            <family val="2"/>
          </rPr>
          <t>Christian Latour :
7908 — Réfrigération
Montant payé pour assurer l’entretien et les réparations des équipements de réfrigération.</t>
        </r>
      </text>
    </comment>
    <comment ref="C17" authorId="0" shapeId="0" xr:uid="{00000000-0006-0000-0E00-000005000000}">
      <text>
        <r>
          <rPr>
            <b/>
            <sz val="9"/>
            <color indexed="81"/>
            <rFont val="Arial"/>
            <family val="2"/>
          </rPr>
          <t>Christian Latour :
7910 — Air climatisé
Montant payé pour assurer l’entretien et les réparations des équipements de climatisation.</t>
        </r>
      </text>
    </comment>
    <comment ref="C18" authorId="0" shapeId="0" xr:uid="{00000000-0006-0000-0E00-000006000000}">
      <text>
        <r>
          <rPr>
            <b/>
            <sz val="9"/>
            <color indexed="81"/>
            <rFont val="Arial"/>
            <family val="2"/>
          </rPr>
          <t>Christian Latour :
7912 — Plomberie et chauffage
Montant payé pour assurer l’entretien et les réparations des installations de plomberie et de chauffage.</t>
        </r>
      </text>
    </comment>
    <comment ref="C19" authorId="0" shapeId="0" xr:uid="{00000000-0006-0000-0E00-000007000000}">
      <text>
        <r>
          <rPr>
            <b/>
            <sz val="9"/>
            <color indexed="81"/>
            <rFont val="Arial"/>
            <family val="2"/>
          </rPr>
          <t>Christian Latour :
7914 — Électricité et mécanique
Montant payé pour assurer l’entretien et les réparations des systèmes électriques et mécaniques tels que les ascenseurs et les monte-charges, et, etc.</t>
        </r>
      </text>
    </comment>
    <comment ref="C20" authorId="0" shapeId="0" xr:uid="{00000000-0006-0000-0E00-000008000000}">
      <text>
        <r>
          <rPr>
            <b/>
            <sz val="9"/>
            <color indexed="81"/>
            <rFont val="Arial"/>
            <family val="2"/>
          </rPr>
          <t>Christian Latour :
7916 — Plancher et tapis
Montant payé pour assurer l’entretien et les réparations des planchers et couvre-planchers.</t>
        </r>
      </text>
    </comment>
    <comment ref="C21" authorId="0" shapeId="0" xr:uid="{00000000-0006-0000-0E00-000009000000}">
      <text>
        <r>
          <rPr>
            <b/>
            <sz val="9"/>
            <color indexed="81"/>
            <rFont val="Arial"/>
            <family val="2"/>
          </rPr>
          <t xml:space="preserve">Christian Latour :
7918 — Immeuble/bâtiment
Montant payé pour assurer l’entretien et les réparations de l’immeuble.
</t>
        </r>
      </text>
    </comment>
    <comment ref="C22" authorId="0" shapeId="0" xr:uid="{00000000-0006-0000-0E00-00000A000000}">
      <text>
        <r>
          <rPr>
            <b/>
            <sz val="9"/>
            <color indexed="81"/>
            <rFont val="Arial"/>
            <family val="2"/>
          </rPr>
          <t>Christian Latour :
7920 — Stationnement
Montant payé pour assurer l’entretien et les réparations des stationnements.</t>
        </r>
      </text>
    </comment>
    <comment ref="C23" authorId="0" shapeId="0" xr:uid="{00000000-0006-0000-0E00-00000B000000}">
      <text>
        <r>
          <rPr>
            <b/>
            <sz val="9"/>
            <color indexed="81"/>
            <rFont val="Arial"/>
            <family val="2"/>
          </rPr>
          <t>Christian Latour :
7922 — Terrassement et entretien des terrassements
Montant payé pour le terrassement et l’entretien des terrassements.</t>
        </r>
      </text>
    </comment>
    <comment ref="C24" authorId="0" shapeId="0" xr:uid="{00000000-0006-0000-0E00-00000C000000}">
      <text>
        <r>
          <rPr>
            <b/>
            <sz val="9"/>
            <color indexed="81"/>
            <rFont val="Arial"/>
            <family val="2"/>
          </rPr>
          <t>Christian Latour :
7924 — Altération immobilière/bâtiment
Montant payé dans le but d’apporter des modifications au bâtiment par exemple l’ajout d’une rampe pour handicapés.</t>
        </r>
      </text>
    </comment>
    <comment ref="C25" authorId="0" shapeId="0" xr:uid="{00000000-0006-0000-0E00-00000D000000}">
      <text>
        <r>
          <rPr>
            <b/>
            <sz val="9"/>
            <color indexed="81"/>
            <rFont val="Arial"/>
            <family val="2"/>
          </rPr>
          <t xml:space="preserve">Christian Latour :
7928 — Peinture, recouvrement et décoration
Montant payé pour assurer l’entretien des murs et plafonds (peinture, plâtre, stuco, et, etc.).
</t>
        </r>
      </text>
    </comment>
    <comment ref="C26" authorId="0" shapeId="0" xr:uid="{00000000-0006-0000-0E00-00000E000000}">
      <text>
        <r>
          <rPr>
            <b/>
            <sz val="9"/>
            <color indexed="81"/>
            <rFont val="Arial"/>
            <family val="2"/>
          </rPr>
          <t xml:space="preserve">Christian Latour :
7990 — Contrat de service d’entretien
Montant payé pour les contrats d’entretien des ascenseurs, enseignes lumineuses, autres équipements, et, etc.
</t>
        </r>
      </text>
    </comment>
    <comment ref="C27" authorId="0" shapeId="0" xr:uid="{00000000-0006-0000-0E00-00000F000000}">
      <text>
        <r>
          <rPr>
            <b/>
            <sz val="9"/>
            <color indexed="81"/>
            <rFont val="Arial"/>
            <family val="2"/>
          </rPr>
          <t>Christian Latour :
7996 - Matériel roulant
Montant payé pour assurer l’entretien et les réparations des voitures, camions et autres engins roulants utilisés par l’entreprise.</t>
        </r>
      </text>
    </comment>
    <comment ref="C28" authorId="0" shapeId="0" xr:uid="{00000000-0006-0000-0E00-000010000000}">
      <text>
        <r>
          <rPr>
            <b/>
            <sz val="9"/>
            <color indexed="81"/>
            <rFont val="Arial"/>
            <family val="2"/>
          </rPr>
          <t>Christian Latour :
7998 — Équipements et fournitures
Montant payé notamment pour assurer l’entretien et les réparations des rideaux, draperies, tapisseries, et, etc.</t>
        </r>
      </text>
    </comment>
    <comment ref="C29" authorId="0" shapeId="0" xr:uid="{00000000-0006-0000-0E00-000011000000}">
      <text>
        <r>
          <rPr>
            <b/>
            <sz val="9"/>
            <color indexed="81"/>
            <rFont val="Arial"/>
            <family val="2"/>
          </rPr>
          <t>Christian Latour :
7999 — Autres
Autres montants payés pour l’entretien et les réparations et qui ne sont pas comptabilisés dans l’un des comptes précédents.</t>
        </r>
      </text>
    </comment>
    <comment ref="C31" authorId="0" shapeId="0" xr:uid="{00000000-0006-0000-0E00-000012000000}">
      <text>
        <r>
          <rPr>
            <b/>
            <sz val="10"/>
            <color indexed="81"/>
            <rFont val="Arial"/>
            <family val="2"/>
          </rPr>
          <t xml:space="preserve">
Christian Latour
7900 — Entretien et réparations
Il s’agit du compte de contrôle dans lequel on additionne le total des coûts entretien et réparation.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00000000-0006-0000-0F00-000001000000}">
      <text>
        <r>
          <rPr>
            <b/>
            <sz val="10"/>
            <color rgb="FF000000"/>
            <rFont val="Arial"/>
            <family val="2"/>
          </rPr>
          <t xml:space="preserve">Christian Latour :
</t>
        </r>
        <r>
          <rPr>
            <b/>
            <sz val="10"/>
            <color rgb="FF000000"/>
            <rFont val="Arial"/>
            <family val="2"/>
          </rPr>
          <t xml:space="preserve">7600 — Marketing &amp; Communication marketing
</t>
        </r>
        <r>
          <rPr>
            <b/>
            <sz val="10"/>
            <color rgb="FF000000"/>
            <rFont val="Arial"/>
            <family val="2"/>
          </rPr>
          <t>Il s’agit du compte de contrôle dans lequel on additionne le total des coûts encourus pour l’ensemble des activités relatif au marketing et à la communication marketing.</t>
        </r>
        <r>
          <rPr>
            <sz val="10"/>
            <color rgb="FF000000"/>
            <rFont val="Arial"/>
            <family val="2"/>
          </rPr>
          <t xml:space="preserve">
</t>
        </r>
        <r>
          <rPr>
            <sz val="10"/>
            <color rgb="FF000000"/>
            <rFont val="Arial"/>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00000000-0006-0000-1000-000001000000}">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00000000-0006-0000-0200-000001000000}">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00000000-0006-0000-0300-000001000000}">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24" authorId="0" shapeId="0" xr:uid="{00000000-0006-0000-0400-000001000000}">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700-000001000000}">
      <text>
        <r>
          <rPr>
            <b/>
            <sz val="9"/>
            <color indexed="81"/>
            <rFont val="Arial"/>
            <family val="2"/>
          </rPr>
          <t>Christian Latour:</t>
        </r>
        <r>
          <rPr>
            <sz val="9"/>
            <color indexed="81"/>
            <rFont val="Arial"/>
            <family val="2"/>
          </rPr>
          <t xml:space="preserve">
</t>
        </r>
        <r>
          <rPr>
            <b/>
            <sz val="9"/>
            <color indexed="81"/>
            <rFont val="Arial"/>
            <family val="2"/>
          </rPr>
          <t>7300 - Coût d’occupation
Il s’agit du compte de contrôle dans lequel on additionne le total des coûts d’occupation.</t>
        </r>
      </text>
    </comment>
    <comment ref="C14" authorId="0" shapeId="0" xr:uid="{00000000-0006-0000-0700-000002000000}">
      <text>
        <r>
          <rPr>
            <b/>
            <sz val="9"/>
            <color indexed="81"/>
            <rFont val="Arial"/>
            <family val="2"/>
          </rPr>
          <t>Christian Latour:</t>
        </r>
        <r>
          <rPr>
            <sz val="9"/>
            <color indexed="81"/>
            <rFont val="Arial"/>
            <family val="2"/>
          </rPr>
          <t xml:space="preserve">
</t>
        </r>
        <r>
          <rPr>
            <b/>
            <sz val="9"/>
            <color indexed="81"/>
            <rFont val="Arial"/>
            <family val="2"/>
          </rPr>
          <t>7400 — Coût direct d’exploitation
Il s’agit du compte de contrôle dans lequel on additionne le total des coûts directs d’exploitation.</t>
        </r>
      </text>
    </comment>
    <comment ref="C15" authorId="0" shapeId="0" xr:uid="{00000000-0006-0000-0700-000003000000}">
      <text>
        <r>
          <rPr>
            <b/>
            <sz val="9"/>
            <color indexed="81"/>
            <rFont val="Arial"/>
            <family val="2"/>
          </rPr>
          <t>Christian Latour:</t>
        </r>
        <r>
          <rPr>
            <sz val="9"/>
            <color indexed="81"/>
            <rFont val="Arial"/>
            <family val="2"/>
          </rPr>
          <t xml:space="preserve">
</t>
        </r>
        <r>
          <rPr>
            <b/>
            <sz val="9"/>
            <color indexed="81"/>
            <rFont val="Arial"/>
            <family val="2"/>
          </rPr>
          <t>7500 — Musique &amp; Divertissement
Il s’agit du compte de contrôle dans lequel on additionne le total des coûts de la catégorie Musique &amp; Divertissement.</t>
        </r>
      </text>
    </comment>
    <comment ref="C16" authorId="0" shapeId="0" xr:uid="{00000000-0006-0000-0700-000004000000}">
      <text>
        <r>
          <rPr>
            <b/>
            <sz val="9"/>
            <color indexed="81"/>
            <rFont val="Arial"/>
            <family val="2"/>
          </rPr>
          <t>Christian Latour:</t>
        </r>
        <r>
          <rPr>
            <sz val="9"/>
            <color indexed="81"/>
            <rFont val="Arial"/>
            <family val="2"/>
          </rPr>
          <t xml:space="preserve">
</t>
        </r>
        <r>
          <rPr>
            <b/>
            <sz val="9"/>
            <color indexed="81"/>
            <rFont val="Arial"/>
            <family val="2"/>
          </rPr>
          <t>7600 — Marketing &amp; Communication marketing
Il s’agit du compte de contrôle dans lequel on additionne le total des coûts encourus pour l’ensemble des activités relatif au marketing et à la communication marketing.</t>
        </r>
      </text>
    </comment>
    <comment ref="C17" authorId="0" shapeId="0" xr:uid="{00000000-0006-0000-0700-000005000000}">
      <text>
        <r>
          <rPr>
            <b/>
            <sz val="9"/>
            <color indexed="81"/>
            <rFont val="Arial"/>
            <family val="2"/>
          </rPr>
          <t>Christian Latour:</t>
        </r>
        <r>
          <rPr>
            <sz val="9"/>
            <color indexed="81"/>
            <rFont val="Arial"/>
            <family val="2"/>
          </rPr>
          <t xml:space="preserve">
</t>
        </r>
        <r>
          <rPr>
            <b/>
            <sz val="9"/>
            <color indexed="81"/>
            <rFont val="Arial"/>
            <family val="2"/>
          </rPr>
          <t>7700 — Services publics
Il s’agit du compte de contrôle dans lequel on additionne le total des coûts de la catégorie services publics.</t>
        </r>
      </text>
    </comment>
    <comment ref="C18" authorId="0" shapeId="0" xr:uid="{00000000-0006-0000-0700-000006000000}">
      <text>
        <r>
          <rPr>
            <b/>
            <sz val="9"/>
            <color indexed="81"/>
            <rFont val="Arial"/>
            <family val="2"/>
          </rPr>
          <t>Christian Latour:</t>
        </r>
        <r>
          <rPr>
            <sz val="9"/>
            <color indexed="81"/>
            <rFont val="Arial"/>
            <family val="2"/>
          </rPr>
          <t xml:space="preserve">
</t>
        </r>
        <r>
          <rPr>
            <b/>
            <sz val="9"/>
            <color indexed="81"/>
            <rFont val="Arial"/>
            <family val="2"/>
          </rPr>
          <t>7800 - Administration &amp; Frais généraux
Il s’agit du compte de contrôle dans lequel on additionne le total des coûts d’administration &amp; autres frais généraux.</t>
        </r>
      </text>
    </comment>
    <comment ref="C19" authorId="0" shapeId="0" xr:uid="{00000000-0006-0000-0700-000007000000}">
      <text>
        <r>
          <rPr>
            <b/>
            <sz val="9"/>
            <color indexed="81"/>
            <rFont val="Arial"/>
            <family val="2"/>
          </rPr>
          <t>Christian Latour:</t>
        </r>
        <r>
          <rPr>
            <sz val="9"/>
            <color indexed="81"/>
            <rFont val="Arial"/>
            <family val="2"/>
          </rPr>
          <t xml:space="preserve">
</t>
        </r>
        <r>
          <rPr>
            <b/>
            <sz val="9"/>
            <color indexed="81"/>
            <rFont val="Arial"/>
            <family val="2"/>
          </rPr>
          <t>7900 — Entretien et réparations
Il s’agit du compte de contrôle dans lequel on additionne le total des coûts entretien et réparations.</t>
        </r>
      </text>
    </comment>
    <comment ref="C21" authorId="0" shapeId="0" xr:uid="{00000000-0006-0000-0700-000008000000}">
      <text>
        <r>
          <rPr>
            <b/>
            <sz val="9"/>
            <color indexed="81"/>
            <rFont val="Arial"/>
            <family val="2"/>
          </rPr>
          <t xml:space="preserve">Christian Latour:
Il s'agit du compte dans lequel on additionne le total des coûts d'exploitation.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800-000001000000}">
      <text>
        <r>
          <rPr>
            <b/>
            <sz val="9"/>
            <color indexed="81"/>
            <rFont val="Arial"/>
            <family val="2"/>
          </rPr>
          <t>Christian Latour :
7305 — Loyer minimum fixe
Montant fixe payé au propriétaire du bâtiment pour occuper les lieux.</t>
        </r>
      </text>
    </comment>
    <comment ref="C14" authorId="0" shapeId="0" xr:uid="{00000000-0006-0000-0800-000002000000}">
      <text>
        <r>
          <rPr>
            <b/>
            <sz val="9"/>
            <color indexed="81"/>
            <rFont val="Arial"/>
            <family val="2"/>
          </rPr>
          <t>Christian Latour :
7310 — Loyer - Variable
Pourcentage de votre chiffre d’affaires que vous devez payer au propriétaire du bâtiment pour occuper les lieux.</t>
        </r>
      </text>
    </comment>
    <comment ref="C15" authorId="0" shapeId="0" xr:uid="{00000000-0006-0000-0800-000003000000}">
      <text>
        <r>
          <rPr>
            <b/>
            <sz val="9"/>
            <color indexed="81"/>
            <rFont val="Arial"/>
            <family val="2"/>
          </rPr>
          <t>Christian Latour :
7315 — Location - Terrain
Montant payé au propriétaire pour la location du terrain sur lequel est installé le bâtiment dans lequel vous exploitez votre restaurant.</t>
        </r>
      </text>
    </comment>
    <comment ref="C16" authorId="0" shapeId="0" xr:uid="{00000000-0006-0000-0800-000004000000}">
      <text>
        <r>
          <rPr>
            <b/>
            <sz val="9"/>
            <color indexed="81"/>
            <rFont val="Arial"/>
            <family val="2"/>
          </rPr>
          <t>Christian Latour :
7320 — Location d’équipement
Montant payé au propriétaire pour l’utilisation de certains équipements incorporés au bâtiment.</t>
        </r>
      </text>
    </comment>
    <comment ref="C17" authorId="0" shapeId="0" xr:uid="{00000000-0006-0000-0800-000005000000}">
      <text>
        <r>
          <rPr>
            <b/>
            <sz val="9"/>
            <color indexed="81"/>
            <rFont val="Arial"/>
            <family val="2"/>
          </rPr>
          <t>Christian Latour :
7325 — Taxes foncières
Montant payé pour les taxes foncières.</t>
        </r>
      </text>
    </comment>
    <comment ref="C18" authorId="0" shapeId="0" xr:uid="{00000000-0006-0000-0800-000006000000}">
      <text>
        <r>
          <rPr>
            <b/>
            <sz val="9"/>
            <color indexed="81"/>
            <rFont val="Arial"/>
            <family val="2"/>
          </rPr>
          <t>Christian Latour :
7330 — Taxes pour l’usage de la propriété
Montant payé pour les taxes d’usage de la propriété (eau, ordures, etc.).</t>
        </r>
      </text>
    </comment>
    <comment ref="C19" authorId="0" shapeId="0" xr:uid="{00000000-0006-0000-0800-000007000000}">
      <text>
        <r>
          <rPr>
            <b/>
            <sz val="9"/>
            <color indexed="81"/>
            <rFont val="Arial"/>
            <family val="2"/>
          </rPr>
          <t>Christian Latour :
7335 — Autres taxes municipales
Montant payé pour les autres taxes municipales.</t>
        </r>
      </text>
    </comment>
    <comment ref="C20" authorId="0" shapeId="0" xr:uid="{00000000-0006-0000-0800-000008000000}">
      <text>
        <r>
          <rPr>
            <b/>
            <sz val="9"/>
            <color indexed="81"/>
            <rFont val="Arial"/>
            <family val="2"/>
          </rPr>
          <t>Christian Latour :
7340 — Redevance ou droit d’occupation 
Ce compte comptable est utilisé si vous êtes franchisé et que vous devez payer à votre franchiseur propriétaire du bâtiment un montant qui correspond à un pourcentage de votre chiffre d’affaires comme partie ou totalité de votre loyer.</t>
        </r>
      </text>
    </comment>
    <comment ref="C21" authorId="0" shapeId="0" xr:uid="{00000000-0006-0000-0800-000009000000}">
      <text>
        <r>
          <rPr>
            <b/>
            <sz val="9"/>
            <color indexed="81"/>
            <rFont val="Arial"/>
            <family val="2"/>
          </rPr>
          <t>Christian Latour :
7345 — Contribution régulière et occasionnelle pour la gestion et la maintenance de votre copropriété 
Ce compte comptable est utilisé, si vous êtes propriétaire du condo commercial dans lequel vous exploitez votre entreprise de restauration alimentaire, et qu’en conséquence vous êtes tenu de payer au syndicat de votre copropriété des contributions régulières ou occasionnelles pour un fonds de gestion, un fonds de prévoyance, et, etc.</t>
        </r>
      </text>
    </comment>
    <comment ref="C22" authorId="0" shapeId="0" xr:uid="{00000000-0006-0000-0800-00000A000000}">
      <text>
        <r>
          <rPr>
            <b/>
            <sz val="9"/>
            <color indexed="81"/>
            <rFont val="Arial"/>
            <family val="2"/>
          </rPr>
          <t>Christian Latour :
7350 — Association ou frais d’adhésion 
Ce compte est utilisé si vous devez payer des frais d’adhésion obligatoires à une association de marchand. C’est souvent le cas, par exemple, dans les centres commerciaux.</t>
        </r>
      </text>
    </comment>
    <comment ref="C23" authorId="0" shapeId="0" xr:uid="{00000000-0006-0000-0800-00000B000000}">
      <text>
        <r>
          <rPr>
            <b/>
            <sz val="9"/>
            <color indexed="81"/>
            <rFont val="Arial"/>
            <family val="2"/>
          </rPr>
          <t>Christian Latour :
7360 — Assurances — Bâtiment et contenu
Montant payé pour la couverture d’assurance du bâtiment dans lequel vous exploitez votre restaurant ainsi que pour l’assurance de son contenu.</t>
        </r>
      </text>
    </comment>
    <comment ref="C24" authorId="0" shapeId="0" xr:uid="{00000000-0006-0000-0800-00000C000000}">
      <text>
        <r>
          <rPr>
            <b/>
            <sz val="9"/>
            <color indexed="81"/>
            <rFont val="Arial"/>
            <family val="2"/>
          </rPr>
          <t>Christian Latour :
7399 — Autres coûts d’occupation
Autres montants payés pour l’occupation de votre espace de restaurant et qui n’est pas comptabilisé dans l’un des comptes précédents.</t>
        </r>
      </text>
    </comment>
    <comment ref="C26" authorId="0" shapeId="0" xr:uid="{00000000-0006-0000-0800-00000D000000}">
      <text>
        <r>
          <rPr>
            <sz val="10"/>
            <rFont val="Arial"/>
            <family val="2"/>
          </rPr>
          <t xml:space="preserve">Christian Latour :
7300 — Coût d’occupation
Il s’agit du compte de contrôle dans lequel on additionne le total des coûts d’occupation.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900-000001000000}">
      <text>
        <r>
          <rPr>
            <b/>
            <sz val="9"/>
            <color indexed="81"/>
            <rFont val="Arial"/>
            <family val="2"/>
          </rPr>
          <t>Christian Latour :
7402 — Uniformes
Montant dépensé pour l’achat de tabliers, de blouses, de casquettes, de costumes, de sarraus, de gants, de tailleurs, de cravates, de pantalons, de filets à cheveux, de souliers, d’insignes, et, etc.</t>
        </r>
      </text>
    </comment>
    <comment ref="C14" authorId="0" shapeId="0" xr:uid="{00000000-0006-0000-0900-000002000000}">
      <text>
        <r>
          <rPr>
            <b/>
            <sz val="9"/>
            <color indexed="81"/>
            <rFont val="Arial"/>
            <family val="2"/>
          </rPr>
          <t>Christian Latour :
7404 — Buanderie et nettoyage à sec
Montant dépensé pour le nettoyage des tissus : uniformes, linges, nappes, serviettes de table, rideaux et tout autre article en tissu.</t>
        </r>
      </text>
    </comment>
    <comment ref="C15" authorId="0" shapeId="0" xr:uid="{00000000-0006-0000-0900-000003000000}">
      <text>
        <r>
          <rPr>
            <b/>
            <sz val="9"/>
            <color indexed="81"/>
            <rFont val="Arial"/>
            <family val="2"/>
          </rPr>
          <t>Christian Latour :
7406 — Location - Lingerie/tissus
Montant dépensé pour la location de la lingerie : linges, nappes, serviettes de table, rideaux et tout autre article en tissu excluant ce qui entre dans la catégorie « Uniformes ».</t>
        </r>
      </text>
    </comment>
    <comment ref="C16" authorId="0" shapeId="0" xr:uid="{00000000-0006-0000-0900-000004000000}">
      <text>
        <r>
          <rPr>
            <b/>
            <sz val="9"/>
            <color indexed="81"/>
            <rFont val="Arial"/>
            <family val="2"/>
          </rPr>
          <t>Christian Latour :
7408 — Achats - Lingerie/tissus
Montant dépensé pour l’achat de lingerie : linges, nappes, serviettes de table, rideaux et tout autre article en tissu excluant ce qui entre dans la catégorie « Uniformes ».</t>
        </r>
      </text>
    </comment>
    <comment ref="C17" authorId="0" shapeId="0" xr:uid="{00000000-0006-0000-0900-000005000000}">
      <text>
        <r>
          <rPr>
            <b/>
            <sz val="9"/>
            <color indexed="81"/>
            <rFont val="Arial"/>
            <family val="2"/>
          </rPr>
          <t>Christian Latour :
7410 — Accessoires de table 
Montant dépensé pour l’achat de porcelaines, d’assiettes, de tasses, de sous-tasses, de sauciers, de bols, de théières, de cafetières, de pichets, de verres à eau, de verres à vin, de verre à bière, de verres à « shooter », de gobelets, de sous-plats, de plats de service, de plats de présentation, de plateaux, de soupières, de chandeliers, de pièces décoratives, de seaux à vin, et, etc.</t>
        </r>
      </text>
    </comment>
    <comment ref="C18" authorId="0" shapeId="0" xr:uid="{00000000-0006-0000-0900-000006000000}">
      <text>
        <r>
          <rPr>
            <b/>
            <sz val="9"/>
            <color indexed="81"/>
            <rFont val="Arial"/>
            <family val="2"/>
          </rPr>
          <t>Christian Latour :
7412 — Accessoires de service
Montant dépensé pour l’achat de couteaux, de fourchettes, de cuillères, de louches, etc.</t>
        </r>
      </text>
    </comment>
    <comment ref="C19" authorId="0" shapeId="0" xr:uid="{00000000-0006-0000-0900-000007000000}">
      <text>
        <r>
          <rPr>
            <b/>
            <sz val="9"/>
            <color indexed="81"/>
            <rFont val="Arial"/>
            <family val="2"/>
          </rPr>
          <t>Christian Latour :
7414 — Accessoires de cuisine
Montant dépensé pour l’achat de couteaux de cuisinier, de casseroles, de poêles, de bouilloires, de bols à mélanger, de fouets, de cuillères, d’ouvre-boîtes, d’aiguiseurs à couteaux, de petits outils et équipements, etc., et pour les coûts d’entretien des accessoires de cuisine si le coût est moindre que 100 $.</t>
        </r>
      </text>
    </comment>
    <comment ref="C20" authorId="0" shapeId="0" xr:uid="{00000000-0006-0000-0900-000008000000}">
      <text>
        <r>
          <rPr>
            <b/>
            <sz val="9"/>
            <color indexed="81"/>
            <rFont val="Arial"/>
            <family val="2"/>
          </rPr>
          <t>Christian Latour :
7416 — Dépenses véhicules (livraison)
Ensemble des dépenses encourues pour les véhicules de livraison et pour la location de véhicules, s’il y a lieu.</t>
        </r>
      </text>
    </comment>
    <comment ref="C21" authorId="0" shapeId="0" xr:uid="{00000000-0006-0000-0900-000009000000}">
      <text>
        <r>
          <rPr>
            <b/>
            <sz val="9"/>
            <color indexed="81"/>
            <rFont val="Arial"/>
            <family val="2"/>
          </rPr>
          <t>Christian Latour :
7418 — Fournitures d’entretien
Montant dépensé pour l’achat de nettoyants, de polissoirs, de savons, de détergents, de désinfectants, de produits chimiques, de déodorants, de balais et d’aspirateurs, de vadrouilles, de grattoirs, de torchons, de guenilles, de linges à poussière, de seaux et de chaudières, de chiffons, de laines d’acier, et, etc.</t>
        </r>
      </text>
    </comment>
    <comment ref="C22" authorId="0" shapeId="0" xr:uid="{00000000-0006-0000-0900-00000A000000}">
      <text>
        <r>
          <rPr>
            <b/>
            <sz val="9"/>
            <color indexed="81"/>
            <rFont val="Arial"/>
            <family val="2"/>
          </rPr>
          <t>Christian Latour :
7420 — Fournitures de papiers
Montant dépensé pour l’achat de vaisselle en styromousse ou en carton, de napperons de papier réguliers et dentelés (« doilies »), de serviettes de table en papier, d’emballages pour livraison et pour emporter, de boîtes, de papier filtre, de papier ciré, de ficelle, de fil de nylon, et, etc.</t>
        </r>
      </text>
    </comment>
    <comment ref="C23" authorId="0" shapeId="0" xr:uid="{00000000-0006-0000-0900-00000B000000}">
      <text>
        <r>
          <rPr>
            <b/>
            <sz val="9"/>
            <color indexed="81"/>
            <rFont val="Arial"/>
            <family val="2"/>
          </rPr>
          <t>Christian Latour :
7422 — Fournitures pour les invités/clients
Montant dépensé pour l’ensemble des fournitures utilisées pour le bénéfice des clients : allumettes, crayons, journaux quotidiens, magazione, cure-dents, présentoirs de cartes de crédit, et, etc.</t>
        </r>
      </text>
    </comment>
    <comment ref="C24" authorId="0" shapeId="0" xr:uid="{00000000-0006-0000-0900-00000C000000}">
      <text>
        <r>
          <rPr>
            <b/>
            <sz val="9"/>
            <color indexed="81"/>
            <rFont val="Arial"/>
            <family val="2"/>
          </rPr>
          <t>Christian Latour :
7424 — Fournitures de bar
Montant dépensé pour l’achat de limonadiers (tire-bouchons), de « shakers », de mélangeurs, d’ouvre-bouteilles, de cuillères, de presseurs à fruits, de décorations à verres de boissons, de souvenirs, de mesures à alcool, de couteaux, de pailles, de bouchons (« stoppers »), de pique-fruits, de cure-dents, et, etc.</t>
        </r>
      </text>
    </comment>
    <comment ref="C25" authorId="0" shapeId="0" xr:uid="{00000000-0006-0000-0900-00000D000000}">
      <text>
        <r>
          <rPr>
            <b/>
            <sz val="9"/>
            <color indexed="81"/>
            <rFont val="Arial"/>
            <family val="2"/>
          </rPr>
          <t>Christian Latour :
7426 — Menus et cartes
Montant dépensé pour l’achat ou la production des menus réguliers ou du jour, des cartes des boissons, des cartes des desserts, des cartes des nouveautés, incluant les frais de graphisme, de coupe, d’impression, de papier, et, etc.</t>
        </r>
      </text>
    </comment>
    <comment ref="C26" authorId="0" shapeId="0" xr:uid="{00000000-0006-0000-0900-00000E000000}">
      <text>
        <r>
          <rPr>
            <b/>
            <sz val="9"/>
            <color indexed="81"/>
            <rFont val="Arial"/>
            <family val="2"/>
          </rPr>
          <t>Christian Latour :
7428 — Contrat d’entretien ménager
Montant dépensé pour l’entretien ménager (lavage de vitres) et, etc.</t>
        </r>
      </text>
    </comment>
    <comment ref="C27" authorId="0" shapeId="0" xr:uid="{00000000-0006-0000-0900-00000F000000}">
      <text>
        <r>
          <rPr>
            <b/>
            <sz val="9"/>
            <color indexed="81"/>
            <rFont val="Arial"/>
            <family val="2"/>
          </rPr>
          <t>Christian Latour :
7430 — Services hygiène et salubrité
Montant dépensé pour l’hygiène et la salubrité (extermination, désinfection, traitement et contrôle des parasites) et,  etc.</t>
        </r>
      </text>
    </comment>
    <comment ref="C28" authorId="0" shapeId="0" xr:uid="{00000000-0006-0000-0900-000010000000}">
      <text>
        <r>
          <rPr>
            <b/>
            <sz val="9"/>
            <color indexed="81"/>
            <rFont val="Arial"/>
            <family val="2"/>
          </rPr>
          <t>Christian Latour :
7432 — Décorations intérieures
Montant dépensé pour les fleurs, plantes, drapeaux, guirlandes, pièces décoratives, aquariums et pour les frais de designers, stylistes et décorateurs, et, etc.</t>
        </r>
      </text>
    </comment>
    <comment ref="C29" authorId="0" shapeId="0" xr:uid="{00000000-0006-0000-0900-000011000000}">
      <text>
        <r>
          <rPr>
            <b/>
            <sz val="9"/>
            <color indexed="81"/>
            <rFont val="Arial"/>
            <family val="2"/>
          </rPr>
          <t>Christian Latour :
7436 — Stationnement — véhicules des clients
Montant dépensé pour la location d’un abri pour les véhicules (entretien, nettoyage, sécurité) et, etc.</t>
        </r>
      </text>
    </comment>
    <comment ref="C30" authorId="0" shapeId="0" xr:uid="{00000000-0006-0000-0900-000012000000}">
      <text>
        <r>
          <rPr>
            <b/>
            <sz val="9"/>
            <color indexed="81"/>
            <rFont val="Arial"/>
            <family val="2"/>
          </rPr>
          <t>Christian Latour :
7438 — Droits/permis d’exploitation
Montant dépensé pour les permis (MAPAQ, RACJQ), les permis spéciaux d’exploitations, les frais d’inspection, les licences, et, etc.</t>
        </r>
      </text>
    </comment>
    <comment ref="C31" authorId="0" shapeId="0" xr:uid="{00000000-0006-0000-0900-000013000000}">
      <text>
        <r>
          <rPr>
            <b/>
            <sz val="9"/>
            <color indexed="81"/>
            <rFont val="Arial"/>
            <family val="2"/>
          </rPr>
          <t>Christian Latour :
7440 — Frais de banquet
Montant dépensé pour la location de chaises, d’équipements de banquet, de tables froides, de tables chaudes, de tables de réchauffement, et, etc.</t>
        </r>
      </text>
    </comment>
    <comment ref="C32" authorId="0" shapeId="0" xr:uid="{00000000-0006-0000-0900-000014000000}">
      <text>
        <r>
          <rPr>
            <b/>
            <sz val="9"/>
            <color indexed="81"/>
            <rFont val="Arial"/>
            <family val="2"/>
          </rPr>
          <t>Christian Latour :
7499 — Autres dépenses d’exploitation
Autres dépenses directement reliées au service à la clientèle (perte ou dommage à des effets appartenant aux clients) et, etc.</t>
        </r>
      </text>
    </comment>
    <comment ref="C34" authorId="0" shapeId="0" xr:uid="{00000000-0006-0000-0900-000015000000}">
      <text>
        <r>
          <rPr>
            <b/>
            <sz val="10"/>
            <color indexed="81"/>
            <rFont val="Arial"/>
            <family val="2"/>
          </rPr>
          <t xml:space="preserve">
Christian Latour
7400 — Coût direct d’exploitation
Il s’agit du compte de contrôle dans lequel on additionne le total des coûts directs d’exploitation.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A00-000001000000}">
      <text>
        <r>
          <rPr>
            <b/>
            <sz val="9"/>
            <color indexed="81"/>
            <rFont val="Arial"/>
            <family val="2"/>
          </rPr>
          <t>Christian Latour:
7505 — Musiciens et animateur
Montant payé pour les services de musiciens, DJ ou autres animateurs).</t>
        </r>
      </text>
    </comment>
    <comment ref="C14" authorId="0" shapeId="0" xr:uid="{00000000-0006-0000-0A00-000002000000}">
      <text>
        <r>
          <rPr>
            <b/>
            <sz val="9"/>
            <color indexed="81"/>
            <rFont val="Arial"/>
            <family val="2"/>
          </rPr>
          <t>Christian Latour:
7510 — « Divertisseurs » professionnel
Montant payé pour les services des acrobates, animateurs, clowns, danseurs, prestidigitateurs et autres amuseurs.</t>
        </r>
      </text>
    </comment>
    <comment ref="C15" authorId="0" shapeId="0" xr:uid="{00000000-0006-0000-0A00-000003000000}">
      <text>
        <r>
          <rPr>
            <b/>
            <sz val="9"/>
            <color indexed="81"/>
            <rFont val="Arial"/>
            <family val="2"/>
          </rPr>
          <t>Christian Latour:
7520 — Musique d’ambiance 
Montant payé pour les CD, les DVD, les MP3, la programmation, et, etc.</t>
        </r>
      </text>
    </comment>
    <comment ref="C16" authorId="0" shapeId="0" xr:uid="{00000000-0006-0000-0A00-000004000000}">
      <text>
        <r>
          <rPr>
            <b/>
            <sz val="9"/>
            <color indexed="81"/>
            <rFont val="Arial"/>
            <family val="2"/>
          </rPr>
          <t>Christian Latour:
7525 — Service de musique câblée
Montant payé pour le service de câble, les services offerts par les fournisseurs de musique d’ambiance, et, etc.</t>
        </r>
        <r>
          <rPr>
            <sz val="9"/>
            <color indexed="81"/>
            <rFont val="Arial"/>
            <family val="2"/>
          </rPr>
          <t xml:space="preserve">
</t>
        </r>
      </text>
    </comment>
    <comment ref="C17" authorId="0" shapeId="0" xr:uid="{00000000-0006-0000-0A00-000005000000}">
      <text>
        <r>
          <rPr>
            <b/>
            <sz val="9"/>
            <color indexed="81"/>
            <rFont val="Arial"/>
            <family val="2"/>
          </rPr>
          <t>Christian Latour:
7530 — Location de piano et autres instruments et réglage (tuning)
Montant payé pour la location d’un piano ou d’un autre instrument de musique incluant l’entretien et les ajustements périodiques.</t>
        </r>
      </text>
    </comment>
    <comment ref="C18" authorId="0" shapeId="0" xr:uid="{00000000-0006-0000-0A00-000006000000}">
      <text>
        <r>
          <rPr>
            <b/>
            <sz val="9"/>
            <color indexed="81"/>
            <rFont val="Arial"/>
            <family val="2"/>
          </rPr>
          <t>Christian Latour:
7535 — Soutien matériel aux musiciens
Montant payé pour les films, enregistrements, cassettes, feuilles de musique et autre matériel nécessaire aux musiciens et/ou aux animateurs.</t>
        </r>
      </text>
    </comment>
    <comment ref="C19" authorId="0" shapeId="0" xr:uid="{00000000-0006-0000-0A00-000007000000}">
      <text>
        <r>
          <rPr>
            <b/>
            <sz val="9"/>
            <color indexed="81"/>
            <rFont val="Arial"/>
            <family val="2"/>
          </rPr>
          <t>Christian Latour:</t>
        </r>
        <r>
          <rPr>
            <sz val="9"/>
            <color indexed="81"/>
            <rFont val="Arial"/>
            <family val="2"/>
          </rPr>
          <t xml:space="preserve">
</t>
        </r>
        <r>
          <rPr>
            <b/>
            <sz val="9"/>
            <color indexed="81"/>
            <rFont val="Arial"/>
            <family val="2"/>
          </rPr>
          <t>7550 — Redevances à la SOCAN
Montant payé pour les droits de diffusion de la musique dans un endroit public.</t>
        </r>
      </text>
    </comment>
    <comment ref="C20" authorId="0" shapeId="0" xr:uid="{00000000-0006-0000-0A00-000008000000}">
      <text>
        <r>
          <rPr>
            <b/>
            <sz val="9"/>
            <color indexed="81"/>
            <rFont val="Arial"/>
            <family val="2"/>
          </rPr>
          <t>Christian Latour:
7555 — Frais d’agent d’artiste
Montant payé aux agents d’artistes pour les prestations des artistes..</t>
        </r>
      </text>
    </comment>
    <comment ref="C21" authorId="0" shapeId="0" xr:uid="{00000000-0006-0000-0A00-000009000000}">
      <text>
        <r>
          <rPr>
            <b/>
            <sz val="9"/>
            <color indexed="81"/>
            <rFont val="Arial"/>
            <family val="2"/>
          </rPr>
          <t>Christian Latour:
7560 — Repas des musiciens et autres animateurs
Montant payé pour les repas des musiciens et autres animateurs et leurs accompagnateurs.</t>
        </r>
      </text>
    </comment>
    <comment ref="C22" authorId="0" shapeId="0" xr:uid="{00000000-0006-0000-0A00-00000A000000}">
      <text>
        <r>
          <rPr>
            <b/>
            <sz val="9"/>
            <color indexed="81"/>
            <rFont val="Arial"/>
            <family val="2"/>
          </rPr>
          <t>Christian Latour:</t>
        </r>
        <r>
          <rPr>
            <sz val="9"/>
            <color indexed="81"/>
            <rFont val="Arial"/>
            <family val="2"/>
          </rPr>
          <t xml:space="preserve">
</t>
        </r>
        <r>
          <rPr>
            <b/>
            <sz val="9"/>
            <color indexed="81"/>
            <rFont val="Arial"/>
            <family val="2"/>
          </rPr>
          <t>7599 — Autres coûts associés à Musique &amp; Divertissement
Autre montant payé, pour assurer les services de musique et divertissement de l’établissement, qui n’est pas directement affecté à un compte spécifique déjà établi.</t>
        </r>
        <r>
          <rPr>
            <sz val="9"/>
            <color indexed="81"/>
            <rFont val="Arial"/>
            <family val="2"/>
          </rPr>
          <t xml:space="preserve">
</t>
        </r>
      </text>
    </comment>
    <comment ref="C24" authorId="0" shapeId="0" xr:uid="{00000000-0006-0000-0A00-00000B000000}">
      <text>
        <r>
          <rPr>
            <b/>
            <sz val="10"/>
            <color indexed="81"/>
            <rFont val="Arial"/>
            <family val="2"/>
          </rPr>
          <t xml:space="preserve">
Christian Latour
7500 — Musique &amp; Divertissement
Il s’agit du compte de contrôle dans lequel on additionne le total des coûts d’occupation.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B00-000001000000}">
      <text>
        <r>
          <rPr>
            <b/>
            <sz val="9"/>
            <color indexed="81"/>
            <rFont val="Arial"/>
            <family val="2"/>
          </rPr>
          <t>Christian Latour :
7610 — Recherche marketing
Ensemble des coûts nécessaires pour mener à bien les différentes activités de recherches marketing de l’entreprise.</t>
        </r>
      </text>
    </comment>
    <comment ref="C14" authorId="0" shapeId="0" xr:uid="{00000000-0006-0000-0B00-000002000000}">
      <text>
        <r>
          <rPr>
            <b/>
            <sz val="9"/>
            <color indexed="81"/>
            <rFont val="Arial"/>
            <family val="2"/>
          </rPr>
          <t>Christian Latour:
7615 — Recherche &amp; Développement de nouveaux produits
Ensemble des coûts nécessaires pour mener à bien l’activité « Recherches &amp; Développement » qui est une des 9 activités clés des entreprises de restauration alimentaire.
On comptabilise entre autres dans ce compte les coûts encourus pour : la création, le développement et la production de nouveaux plats dans le but de les ajouter sur la carte nourriture de l’entreprise, les coûts relatifs à l’étude et à la dégustation de différents produits boissons dans le but de les ajouter sur la carte des boissons de l’entreprise, les coûts des visites d’observation dans des entreprises de restauration alimentaire concurrente, les coûts des voyages effectués à des fins de recherche (pour du matériel, des équipements, des produits, et, etc.), et, etc.</t>
        </r>
      </text>
    </comment>
    <comment ref="C15" authorId="0" shapeId="0" xr:uid="{00000000-0006-0000-0B00-000003000000}">
      <text>
        <r>
          <rPr>
            <b/>
            <sz val="9"/>
            <color indexed="81"/>
            <rFont val="Arial"/>
            <family val="2"/>
          </rPr>
          <t>Christian Latour :
7620 — Publicité
Ensemble des coûts nécessaires pour la création, la production, la diffusion des messages publicitaires par l’entremise soient de la télévision, la radio, la presse écrite, l’affichage, le cinéma, internet, et, etc.</t>
        </r>
      </text>
    </comment>
    <comment ref="C16" authorId="0" shapeId="0" xr:uid="{00000000-0006-0000-0B00-000004000000}">
      <text>
        <r>
          <rPr>
            <b/>
            <sz val="9"/>
            <color indexed="81"/>
            <rFont val="Arial"/>
            <family val="2"/>
          </rPr>
          <t>Christian Latour :
7630 — Relations publiques
Ensemble des coûts nécessaires pour établir et assurer des relations d’affaires durables avec les différents publics de l’entreprise.
On comptabilise entre autres dans ce compte les coûts encourus pour : les frais de déplacement, les honoraires professionnels payés pour la création d’un communiqué de presse, et, etc.</t>
        </r>
      </text>
    </comment>
    <comment ref="C17" authorId="0" shapeId="0" xr:uid="{00000000-0006-0000-0B00-000005000000}">
      <text>
        <r>
          <rPr>
            <b/>
            <sz val="9"/>
            <color indexed="81"/>
            <rFont val="Arial"/>
            <family val="2"/>
          </rPr>
          <t>Christian Latour:
7640 — Ventes directes
Ensemble des coûts nécessaires pour assurer la vente directe par l’entremise de représentants.
On comptabilise entre autres dans ce compte les coûts encourus pour : les rémunérations des représentants, les frais de déplacement, les frais de postes et messageries, les coûts associés aux télécommunications, et, etc.</t>
        </r>
      </text>
    </comment>
    <comment ref="C18" authorId="0" shapeId="0" xr:uid="{00000000-0006-0000-0B00-000006000000}">
      <text>
        <r>
          <rPr>
            <b/>
            <sz val="9"/>
            <color indexed="81"/>
            <rFont val="Arial"/>
            <family val="2"/>
          </rPr>
          <t>Christian Latour :
7650 — Promotion
Ensemble des coûts nécessaires pour assurer la promotion de l’établissement et de ses différents produits et services.
On comptabilise entre autres dans ce compte les coûts encourus pour : la nourriture et la boisson offertes gratuitement aux clients par la maison, les coûts d’achat et/ou de production pour les cadeaux promotionnels offerts aux clients, les coûts payés pour inscrire le nom de l’entreprise ou son logo sur le matériel de l’entreprise (les verres, les assiettes, et, etc.), et, etc.</t>
        </r>
      </text>
    </comment>
    <comment ref="C19" authorId="0" shapeId="0" xr:uid="{00000000-0006-0000-0B00-000007000000}">
      <text>
        <r>
          <rPr>
            <b/>
            <sz val="9"/>
            <color indexed="81"/>
            <rFont val="Arial"/>
            <family val="2"/>
          </rPr>
          <t>Christian Latour :
7660 — Marketing direct
Ensemble des coûts nécessaires pour assurer une communication directe et personnalisée avec des consommateurs ciblés individuellement.
On comptabilise entre autres dans ce compte les coûts encourus pour : la collecte et l’exploitation dans une base de données des informations individuelles, les coûts encourus pour la création, la production et la diffusion de message personnalisé (par la poste, par « mailing » ou autrement), et, etc.</t>
        </r>
      </text>
    </comment>
    <comment ref="C20" authorId="0" shapeId="0" xr:uid="{00000000-0006-0000-0B00-000008000000}">
      <text>
        <r>
          <rPr>
            <b/>
            <sz val="9"/>
            <color indexed="81"/>
            <rFont val="Arial"/>
            <family val="2"/>
          </rPr>
          <t>Christian Latour :
7670 — Commandite
Ensemble des coûts nécessaires pour faire ce qu’il y a faire en matière de commandite.
On comptabilise entre autres dans ce compte les coûts encourus pour : les dons à des œuvres de charité, les commandites d’athlète ou d’équipes sportives, et, etc.</t>
        </r>
      </text>
    </comment>
    <comment ref="C21" authorId="0" shapeId="0" xr:uid="{00000000-0006-0000-0B00-000009000000}">
      <text>
        <r>
          <rPr>
            <b/>
            <sz val="9"/>
            <color indexed="81"/>
            <rFont val="Arial"/>
            <family val="2"/>
          </rPr>
          <t>Christian Latour :
7680 — Placement de produit
Ensemble des coûts nécessaires pour assurer l’intégration d’un produit ou de la marque de commerce dans une émission de télévision, un film, une pièce de théâtre, un vidéoclip, un livre, et, etc. avec en tête les intentions de la communication marketing.</t>
        </r>
      </text>
    </comment>
    <comment ref="C22" authorId="0" shapeId="0" xr:uid="{00000000-0006-0000-0B00-00000A000000}">
      <text>
        <r>
          <rPr>
            <b/>
            <sz val="9"/>
            <color indexed="81"/>
            <rFont val="Arial"/>
            <family val="2"/>
          </rPr>
          <t>Christian Latour :
7690 — Communication événementielle
Ensemble des coûts nécessaires pour assurer la planification, l’organisation et la mise en œuvre des différents événements promotionnels de l’entreprise.
On comptabilise entre autres dans ce compte les coûts encourus pour : les honoraires payés à une agence spécialisée en organisation d’événement, la création, la production et la diffusion d’invitation à un événement, l’animation et l’animation artistique lors d’un événement, la location d’équipement e/ou de matériel, la location de personnel, et, etc.</t>
        </r>
      </text>
    </comment>
    <comment ref="C23" authorId="0" shapeId="0" xr:uid="{00000000-0006-0000-0B00-00000B000000}">
      <text>
        <r>
          <rPr>
            <b/>
            <sz val="9"/>
            <color indexed="81"/>
            <rFont val="Arial"/>
            <family val="2"/>
          </rPr>
          <t>Christian Latour :
7699 — Autres coûts 
Ensemble des coûts encourus afin d’assurer le marketing et les communications marketing d’une entreprise de restauration alimentaire et qui ne peut pas être directement comptabilisé dans les comptes précédents.</t>
        </r>
      </text>
    </comment>
    <comment ref="C25" authorId="0" shapeId="0" xr:uid="{00000000-0006-0000-0B00-00000C000000}">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sharedStrings.xml><?xml version="1.0" encoding="utf-8"?>
<sst xmlns="http://schemas.openxmlformats.org/spreadsheetml/2006/main" count="1171" uniqueCount="241">
  <si>
    <t xml:space="preserve"> </t>
  </si>
  <si>
    <t>365 jours</t>
  </si>
  <si>
    <t>(%)</t>
  </si>
  <si>
    <t>Pér.04</t>
  </si>
  <si>
    <t>Total</t>
  </si>
  <si>
    <t xml:space="preserve">Uniformes </t>
  </si>
  <si>
    <t xml:space="preserve">Buanderie et nettoyage à sec </t>
  </si>
  <si>
    <t xml:space="preserve">Accessoires de tables </t>
  </si>
  <si>
    <t xml:space="preserve">Accessoires de service </t>
  </si>
  <si>
    <t xml:space="preserve">Accessoires de cuisine </t>
  </si>
  <si>
    <t>Fournitures de papiers + Take Out</t>
  </si>
  <si>
    <t xml:space="preserve">Fournitures pour les invités/clients </t>
  </si>
  <si>
    <t xml:space="preserve">Fournitures de bar </t>
  </si>
  <si>
    <t xml:space="preserve">Menus et cartes </t>
  </si>
  <si>
    <t xml:space="preserve">Services hygiène et salubrité </t>
  </si>
  <si>
    <t xml:space="preserve">Décorations intérieures </t>
  </si>
  <si>
    <t>Frais de banquet</t>
  </si>
  <si>
    <t xml:space="preserve">Fournitures d’entretien </t>
  </si>
  <si>
    <t xml:space="preserve">Contrat d’entretien/nettoyage ménager </t>
  </si>
  <si>
    <t xml:space="preserve">Droits (permis) d’exploitations </t>
  </si>
  <si>
    <t>Autres dépenses d’exploitation</t>
  </si>
  <si>
    <t>Total des coûts directs d’exploitation</t>
  </si>
  <si>
    <t>Stationnement — véhicules des clients</t>
  </si>
  <si>
    <t>Dépenses — véhicules (livraison)</t>
  </si>
  <si>
    <t>Location — Lingeries/tissus</t>
  </si>
  <si>
    <t xml:space="preserve">Achat — Lingeries/tissus </t>
  </si>
  <si>
    <t>Marketing &amp; Communication marketing</t>
  </si>
  <si>
    <t>Loyer — minimum et fixe</t>
  </si>
  <si>
    <t>Loyer — variable (%)</t>
  </si>
  <si>
    <t>Location — terrain</t>
  </si>
  <si>
    <t>Location d’équipement</t>
  </si>
  <si>
    <t>Taxes foncières</t>
  </si>
  <si>
    <t>Taxes d’usage de la propriété (eau, ordures)</t>
  </si>
  <si>
    <t>Autres taxes municipales (surtaxes non résidentielles)</t>
  </si>
  <si>
    <t>Redevance ou droit d’occupation</t>
  </si>
  <si>
    <t>Contribution pour la gestion d’une copropriété</t>
  </si>
  <si>
    <t>Association ou frais d’adhésion</t>
  </si>
  <si>
    <t>Assurances — bâtiments et contenus</t>
  </si>
  <si>
    <t>Autres coûts d’occupation</t>
  </si>
  <si>
    <t>Total des coûts d’occupation</t>
  </si>
  <si>
    <t>Musiciens et animateur</t>
  </si>
  <si>
    <t>Divertisseurs professionnel</t>
  </si>
  <si>
    <t>Musique d'ambiance (avec gestion à l'interne interne)</t>
  </si>
  <si>
    <t>Service de musique câblée</t>
  </si>
  <si>
    <t>Location de piano et réglage (tuning)</t>
    <phoneticPr fontId="0" type="noConversion"/>
  </si>
  <si>
    <t>Soutien matériel aux musiciens</t>
  </si>
  <si>
    <t>Redevances à la SOCAN</t>
    <phoneticPr fontId="0" type="noConversion"/>
  </si>
  <si>
    <t>Frais d’agent d’artiste</t>
  </si>
  <si>
    <t>Repas des musiciens et des animateurs</t>
  </si>
  <si>
    <t>Autres coûts associés à Musique &amp; Divertissement</t>
  </si>
  <si>
    <t>Recherche Marketing</t>
  </si>
  <si>
    <t>Recherche &amp; Développement de nouveaux produits</t>
  </si>
  <si>
    <t>Publicités</t>
  </si>
  <si>
    <t>Relations publiques</t>
  </si>
  <si>
    <t>Ventes directes</t>
  </si>
  <si>
    <t>Promotion</t>
  </si>
  <si>
    <t>Marketing direct</t>
  </si>
  <si>
    <t>Commandite</t>
  </si>
  <si>
    <t>Placement de produit</t>
  </si>
  <si>
    <t>Communication événementielle</t>
  </si>
  <si>
    <t>Autres coûts</t>
  </si>
  <si>
    <t>Total des coûts Marketing &amp; Communication marketing</t>
  </si>
  <si>
    <t xml:space="preserve">Électricité </t>
  </si>
  <si>
    <t xml:space="preserve">Accessoires électriques </t>
  </si>
  <si>
    <t xml:space="preserve">Eau et glace </t>
  </si>
  <si>
    <t>Enlèvement des ordures</t>
  </si>
  <si>
    <t xml:space="preserve">Autres énergies </t>
  </si>
  <si>
    <t xml:space="preserve">Fournitures de mécanique et d’électricité </t>
  </si>
  <si>
    <t xml:space="preserve">Revenus de recyclage </t>
  </si>
  <si>
    <t xml:space="preserve">Reventes de services utilitaires </t>
  </si>
  <si>
    <t>Autres coûts associés aux services publics</t>
  </si>
  <si>
    <t>Fournitures de bureau</t>
  </si>
  <si>
    <t xml:space="preserve">Traitement de données </t>
  </si>
  <si>
    <t>Poste et messagerie</t>
  </si>
  <si>
    <t>Télécommunications</t>
  </si>
  <si>
    <t>Associations, droits et cotisations (4)</t>
  </si>
  <si>
    <t>Déplacements (gérant et staff)</t>
  </si>
  <si>
    <t>Assurances générales</t>
  </si>
  <si>
    <t>Frais d’escomptes sur carte de crédit</t>
  </si>
  <si>
    <t>Provision pour mauvaises créances</t>
  </si>
  <si>
    <t>Court et surplus de caisse</t>
  </si>
  <si>
    <t>Honoraires professionnels</t>
  </si>
  <si>
    <t>Service de protection/sécurité</t>
  </si>
  <si>
    <t>Intérêts et frais bancaires</t>
  </si>
  <si>
    <t>Redevances/droits de franchises</t>
  </si>
  <si>
    <t>Autres</t>
  </si>
  <si>
    <t xml:space="preserve">Autres </t>
  </si>
  <si>
    <t>Équipements et fournitures</t>
  </si>
  <si>
    <t>Matériel roulant (auto et camions)</t>
  </si>
  <si>
    <t>Contrat de services d’entretien (maintenance) (2)</t>
  </si>
  <si>
    <t>Peinture, recouvrement et décorations</t>
  </si>
  <si>
    <t>Altération Immobilière / Bâtisse</t>
  </si>
  <si>
    <t>Terrassements et entretien paysager</t>
  </si>
  <si>
    <t>Stationnement</t>
  </si>
  <si>
    <t>Immeubles/Bâtisses</t>
  </si>
  <si>
    <t>Plancher et tapis</t>
  </si>
  <si>
    <t>Électricité et mécanique</t>
  </si>
  <si>
    <t>Plomberie et chauffage</t>
  </si>
  <si>
    <t>Air conditionné</t>
  </si>
  <si>
    <t>Réfrigération</t>
  </si>
  <si>
    <t>Équipement de bureau</t>
  </si>
  <si>
    <t>Équipement de cuisine</t>
  </si>
  <si>
    <t>Ameublement et agencement</t>
  </si>
  <si>
    <t>Coût d’exploitation</t>
  </si>
  <si>
    <t>Total des coûts d’exploitation</t>
  </si>
  <si>
    <t>Total des coûts Musique &amp; Divertissement</t>
  </si>
  <si>
    <t>Total des coûts services publics</t>
  </si>
  <si>
    <t>Total des coûts Administration &amp; Frais généraux</t>
  </si>
  <si>
    <t>Total des coûts Entretien &amp; Réparations</t>
  </si>
  <si>
    <t>Année</t>
  </si>
  <si>
    <t>Revenus</t>
  </si>
  <si>
    <t>Nourriture</t>
    <phoneticPr fontId="0" type="noConversion"/>
  </si>
  <si>
    <t xml:space="preserve"> </t>
    <phoneticPr fontId="0" type="noConversion"/>
  </si>
  <si>
    <t>Boisson</t>
  </si>
  <si>
    <t>Autres revenus</t>
  </si>
  <si>
    <t xml:space="preserve">   Total des revenus</t>
  </si>
  <si>
    <t>Coût de la main-d’œuvre (F+G)-Salaires</t>
  </si>
  <si>
    <t>Total des salaires</t>
  </si>
  <si>
    <t>Total des bénéfices aux employées</t>
  </si>
  <si>
    <t xml:space="preserve">   Total des coûts de la main-d’œuvre</t>
  </si>
  <si>
    <t xml:space="preserve">   « Prime Cost »</t>
  </si>
  <si>
    <t xml:space="preserve">   Marge Bénéficiaire Brute</t>
  </si>
  <si>
    <t xml:space="preserve">Coût direct d’exploitation </t>
  </si>
  <si>
    <t xml:space="preserve">Musique &amp; Divertissement </t>
  </si>
  <si>
    <t xml:space="preserve">Services publics </t>
  </si>
  <si>
    <t xml:space="preserve">Administration &amp; Frais généraux </t>
  </si>
  <si>
    <t xml:space="preserve">Entretien &amp; Réparations </t>
  </si>
  <si>
    <t xml:space="preserve">   Total des frais d’exploitation</t>
  </si>
  <si>
    <t xml:space="preserve">   Bénéfices nets avant frais financiers, amort. et impôt </t>
  </si>
  <si>
    <t xml:space="preserve">BÉNÉFICE NET AVANT IMPÔT </t>
    <phoneticPr fontId="0" type="noConversion"/>
  </si>
  <si>
    <t xml:space="preserve">Impôts </t>
  </si>
  <si>
    <t xml:space="preserve">BÉNÉFICE NET </t>
  </si>
  <si>
    <t>Taux d'imposition</t>
  </si>
  <si>
    <t>Revenu Nourriture</t>
  </si>
  <si>
    <t>Catégorie de nourritures numéro 1</t>
  </si>
  <si>
    <t>Catégorie de nourritures numéro 2</t>
  </si>
  <si>
    <t>Catégorie de nourritures numéro 3</t>
  </si>
  <si>
    <t>Catégorie de nourritures numéro 4</t>
  </si>
  <si>
    <t>Catégorie de nourritures numéro 5</t>
  </si>
  <si>
    <t>Catégorie de nourritures numéro 6</t>
  </si>
  <si>
    <t>Catégorie de nourritures numéro 7</t>
  </si>
  <si>
    <t>Catégorie de nourritures numéro 8</t>
  </si>
  <si>
    <t>Catégorie de nourritures numéro 9</t>
  </si>
  <si>
    <t>Autres nourritures</t>
  </si>
  <si>
    <t>Total des revenus nourritures</t>
  </si>
  <si>
    <t>Revenu Boisson</t>
  </si>
  <si>
    <t>Catégorie de boissons numéro 1</t>
  </si>
  <si>
    <t>Catégorie de boissons numéro 2</t>
  </si>
  <si>
    <t>Catégorie de boissons numéro 3</t>
  </si>
  <si>
    <t>Catégorie de boissons numéro 4</t>
  </si>
  <si>
    <t>Catégorie de boissons numéro 5</t>
  </si>
  <si>
    <t>Catégorie de boissons numéro 6</t>
  </si>
  <si>
    <t>Catégorie de boissons numéro 7</t>
  </si>
  <si>
    <t>Catégorie de boissons numéro 8</t>
  </si>
  <si>
    <t>Catégorie de boissons numéro 9</t>
  </si>
  <si>
    <t>Autres boissons</t>
  </si>
  <si>
    <t>Total des revenus boissons</t>
  </si>
  <si>
    <t>Autres revenus  numéro 1</t>
  </si>
  <si>
    <t>Autres revenus  numéro 2</t>
  </si>
  <si>
    <t>Autres revenus  numéro 3</t>
  </si>
  <si>
    <t>Autres revenus  numéro 4</t>
  </si>
  <si>
    <t>Autres revenus  numéro 5</t>
  </si>
  <si>
    <t>Autres revenus  numéro 6</t>
  </si>
  <si>
    <t>Autres revenus  numéro 7</t>
  </si>
  <si>
    <t>Autres revenus  numéro 8</t>
  </si>
  <si>
    <t>Autres revenus  numéro 9</t>
  </si>
  <si>
    <t xml:space="preserve">Autres revenus </t>
  </si>
  <si>
    <t>Total des autres revenus</t>
  </si>
  <si>
    <t>Frais financier</t>
  </si>
  <si>
    <t>Emprunt numéro 1</t>
  </si>
  <si>
    <t>Total des frais financier</t>
  </si>
  <si>
    <t>Amortissement</t>
  </si>
  <si>
    <t>Amortissement numéro 1</t>
  </si>
  <si>
    <t>Total des frais d'amortissement</t>
  </si>
  <si>
    <t>Coût des marchandises vendues</t>
  </si>
  <si>
    <t>Nourriture</t>
  </si>
  <si>
    <t xml:space="preserve">Coût d’occupation </t>
  </si>
  <si>
    <t>Pér.01</t>
    <phoneticPr fontId="0" type="noConversion"/>
  </si>
  <si>
    <t>Pér.02</t>
    <phoneticPr fontId="0" type="noConversion"/>
  </si>
  <si>
    <t>Pér.03</t>
    <phoneticPr fontId="0" type="noConversion"/>
  </si>
  <si>
    <t>Pér.05</t>
    <phoneticPr fontId="0" type="noConversion"/>
  </si>
  <si>
    <t>Pér.06</t>
    <phoneticPr fontId="0" type="noConversion"/>
  </si>
  <si>
    <t>Pér.07</t>
    <phoneticPr fontId="0" type="noConversion"/>
  </si>
  <si>
    <t>Pér.08</t>
    <phoneticPr fontId="0" type="noConversion"/>
  </si>
  <si>
    <t>Pér.09</t>
    <phoneticPr fontId="0" type="noConversion"/>
  </si>
  <si>
    <t>Pér.10</t>
    <phoneticPr fontId="0" type="noConversion"/>
  </si>
  <si>
    <t>Pér.11</t>
    <phoneticPr fontId="0" type="noConversion"/>
  </si>
  <si>
    <t>Pér.12</t>
    <phoneticPr fontId="0" type="noConversion"/>
  </si>
  <si>
    <t>NB de place</t>
  </si>
  <si>
    <t>NB de jour</t>
  </si>
  <si>
    <t>Lundi</t>
  </si>
  <si>
    <t>Mardi</t>
  </si>
  <si>
    <t>Mercredi</t>
  </si>
  <si>
    <t>Jeudi</t>
  </si>
  <si>
    <t>Vendredi</t>
  </si>
  <si>
    <t>Samedi</t>
  </si>
  <si>
    <t>Dimanche</t>
  </si>
  <si>
    <t>Fonction de travail numéro 1</t>
  </si>
  <si>
    <t>Fonction de travail numéro 2</t>
  </si>
  <si>
    <t>Fonction de travail numéro 3</t>
  </si>
  <si>
    <t>Fonction de travail numéro 4</t>
  </si>
  <si>
    <t>Fonction de travail numéro 5</t>
  </si>
  <si>
    <t>Fonction de travail numéro 6</t>
  </si>
  <si>
    <t>Fonction de travail numéro 7</t>
  </si>
  <si>
    <t>Fonction de travail numéro 8</t>
  </si>
  <si>
    <t>Fonction de travail numéro 9</t>
  </si>
  <si>
    <t>Autres fonctions de travail</t>
  </si>
  <si>
    <t>Chambres</t>
  </si>
  <si>
    <t>Nombre de chambres</t>
  </si>
  <si>
    <t>Janvier 2023</t>
  </si>
  <si>
    <t>Février 2024</t>
  </si>
  <si>
    <t>Mars 2024</t>
  </si>
  <si>
    <t>Avril 2024</t>
  </si>
  <si>
    <t>Mai 2024</t>
  </si>
  <si>
    <t>Juin 2024</t>
  </si>
  <si>
    <t>Juillet 2024</t>
  </si>
  <si>
    <t>Août 2024</t>
  </si>
  <si>
    <t>Septembre 2024</t>
  </si>
  <si>
    <t>Octobre 2024</t>
  </si>
  <si>
    <t>Novembre 2024</t>
  </si>
  <si>
    <t>Décembre 2024</t>
  </si>
  <si>
    <t>Calendrier prévisionnel pour la période budgétaire débutant le 1er janvier 2024 et se terminant le 31 décembre 2024</t>
  </si>
  <si>
    <t>Catégorie de chambres numéro 2</t>
  </si>
  <si>
    <t>Catégorie de chambres numéro 1</t>
  </si>
  <si>
    <t>Catégorie de chambres numéro 3</t>
  </si>
  <si>
    <t>Catégorie de chambres numéro 4</t>
  </si>
  <si>
    <t>Catégorie de chambres numéro 5</t>
  </si>
  <si>
    <t>Catégorie de chambres numéro 6</t>
  </si>
  <si>
    <t>Catégorie de chambres numéro 7</t>
  </si>
  <si>
    <t>Catégorie de chambres numéro 8</t>
  </si>
  <si>
    <t>Catégorie de chambres numéro 9</t>
  </si>
  <si>
    <t>Total des revenus chambresnourritures</t>
  </si>
  <si>
    <t>à</t>
  </si>
  <si>
    <t>Votre entreprise inc.</t>
  </si>
  <si>
    <t>Budget d’exploitation pour l’année 2024</t>
  </si>
  <si>
    <t>Calendrier du 1er janvier 2024 au 31 décembre 2024</t>
  </si>
  <si>
    <t>Revenus annuel par chambre</t>
  </si>
  <si>
    <t>Coût annuel par chambre</t>
  </si>
  <si>
    <t>Rev / chambre / jour</t>
  </si>
  <si>
    <t>Chambre</t>
  </si>
  <si>
    <t>Coût / chambre / jour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</si>
</sst>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0.00\ &quot;$&quot;_);\(#,##0.00\ &quot;$&quot;\)"/>
    <numFmt numFmtId="42" formatCode="_ * #,##0_)\ &quot;$&quot;_ ;_ * \(#,##0\)\ &quot;$&quot;_ ;_ * &quot;-&quot;_)\ &quot;$&quot;_ ;_ @_ "/>
    <numFmt numFmtId="44" formatCode="_ * #,##0.00_)\ &quot;$&quot;_ ;_ * \(#,##0.00\)\ &quot;$&quot;_ ;_ * &quot;-&quot;??_)\ &quot;$&quot;_ ;_ @_ "/>
    <numFmt numFmtId="164" formatCode="[$-C0C]d\ mmm\ yyyy;@"/>
    <numFmt numFmtId="165" formatCode="#,##0.00\ &quot;$&quot;"/>
    <numFmt numFmtId="166" formatCode="_ * #,##0_)\ &quot;$&quot;_ ;_ * \(#,##0\)\ &quot;$&quot;_ ;_ * &quot;-&quot;??_)\ &quot;$&quot;_ ;_ @_ "/>
    <numFmt numFmtId="167" formatCode="_ * #,##0.00_)\ [$€-1]_ ;_ * \(#,##0.00\)\ [$€-1]_ ;_ * &quot;-&quot;??_)\ [$€-1]_ "/>
    <numFmt numFmtId="168" formatCode="_-* #,##0.00\ &quot;$&quot;_-;_-* #,##0.00\ &quot;$&quot;\-;_-* &quot;-&quot;??\ &quot;$&quot;_-;_-@_-"/>
    <numFmt numFmtId="169" formatCode="#,##0.00&quot;$&quot;"/>
    <numFmt numFmtId="170" formatCode="[$-C0C]d\ mmmm\,\ yyyy;@"/>
  </numFmts>
  <fonts count="40" x14ac:knownFonts="1">
    <font>
      <sz val="10"/>
      <name val="Arial"/>
      <charset val="204"/>
    </font>
    <font>
      <sz val="10"/>
      <name val="Arial"/>
      <family val="2"/>
    </font>
    <font>
      <b/>
      <sz val="10"/>
      <name val="Arial"/>
      <family val="2"/>
      <charset val="204"/>
    </font>
    <font>
      <b/>
      <u/>
      <sz val="10"/>
      <name val="Arial"/>
      <family val="2"/>
      <charset val="204"/>
    </font>
    <font>
      <b/>
      <sz val="10"/>
      <color rgb="FF0000FF"/>
      <name val="Arial"/>
      <family val="2"/>
    </font>
    <font>
      <sz val="10"/>
      <color theme="1"/>
      <name val="Arial"/>
      <family val="2"/>
    </font>
    <font>
      <b/>
      <sz val="10"/>
      <color indexed="9"/>
      <name val="Arial"/>
      <family val="2"/>
      <charset val="204"/>
    </font>
    <font>
      <b/>
      <sz val="9"/>
      <color indexed="81"/>
      <name val="Arial"/>
      <family val="2"/>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family val="2"/>
    </font>
    <font>
      <u/>
      <sz val="10"/>
      <color theme="11"/>
      <name val="Arial"/>
      <family val="2"/>
    </font>
    <font>
      <b/>
      <sz val="10"/>
      <color indexed="81"/>
      <name val="Arial"/>
      <family val="2"/>
    </font>
    <font>
      <b/>
      <sz val="10"/>
      <color theme="1"/>
      <name val="Arial"/>
      <family val="2"/>
    </font>
    <font>
      <sz val="10"/>
      <color rgb="FF0000FF"/>
      <name val="Arial"/>
      <family val="2"/>
    </font>
    <font>
      <sz val="9"/>
      <color indexed="81"/>
      <name val="Arial"/>
      <family val="2"/>
    </font>
    <font>
      <b/>
      <u val="singleAccounting"/>
      <sz val="10"/>
      <name val="Arial"/>
      <family val="2"/>
    </font>
    <font>
      <sz val="10"/>
      <color indexed="9"/>
      <name val="Arial"/>
      <family val="2"/>
    </font>
    <font>
      <b/>
      <sz val="10"/>
      <color theme="0"/>
      <name val="Arial"/>
      <family val="2"/>
    </font>
    <font>
      <b/>
      <u val="singleAccounting"/>
      <sz val="10"/>
      <color theme="0"/>
      <name val="Arial"/>
      <family val="2"/>
    </font>
    <font>
      <sz val="14"/>
      <name val="Arial"/>
      <family val="2"/>
    </font>
    <font>
      <b/>
      <sz val="12"/>
      <name val="Arial"/>
      <family val="2"/>
      <charset val="204"/>
    </font>
    <font>
      <sz val="12"/>
      <name val="Arial"/>
      <family val="2"/>
      <charset val="204"/>
    </font>
    <font>
      <b/>
      <sz val="10"/>
      <color theme="0" tint="-0.249977111117893"/>
      <name val="Arial"/>
      <family val="2"/>
    </font>
    <font>
      <sz val="10"/>
      <color theme="0" tint="-0.249977111117893"/>
      <name val="Arial"/>
      <family val="2"/>
    </font>
    <font>
      <sz val="10"/>
      <color theme="0" tint="-0.14999847407452621"/>
      <name val="Arial"/>
      <family val="2"/>
    </font>
    <font>
      <b/>
      <sz val="10"/>
      <color theme="0" tint="-0.14999847407452621"/>
      <name val="Arial"/>
      <family val="2"/>
    </font>
    <font>
      <b/>
      <sz val="10"/>
      <name val="Arial"/>
      <family val="2"/>
    </font>
    <font>
      <b/>
      <sz val="10"/>
      <color rgb="FF000000"/>
      <name val="Arial"/>
      <family val="2"/>
    </font>
    <font>
      <sz val="10"/>
      <color rgb="FF000000"/>
      <name val="Arial"/>
      <family val="2"/>
    </font>
    <font>
      <b/>
      <sz val="10"/>
      <color rgb="FF0070C0"/>
      <name val="Arial"/>
      <family val="2"/>
      <charset val="204"/>
    </font>
    <font>
      <b/>
      <sz val="10"/>
      <color rgb="FF0070C0"/>
      <name val="Arial"/>
      <family val="2"/>
    </font>
    <font>
      <sz val="10"/>
      <color rgb="FF0070C0"/>
      <name val="Arial"/>
      <family val="2"/>
    </font>
  </fonts>
  <fills count="21">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rgb="FFC0C0C0"/>
        <bgColor rgb="FF000000"/>
      </patternFill>
    </fill>
    <fill>
      <patternFill patternType="solid">
        <fgColor theme="7" tint="0.59999389629810485"/>
        <bgColor indexed="64"/>
      </patternFill>
    </fill>
    <fill>
      <patternFill patternType="solid">
        <fgColor theme="0"/>
        <bgColor indexed="64"/>
      </patternFill>
    </fill>
    <fill>
      <patternFill patternType="solid">
        <fgColor indexed="8"/>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55">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style="thick">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bottom style="medium">
        <color auto="1"/>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thick">
        <color auto="1"/>
      </right>
      <top style="medium">
        <color auto="1"/>
      </top>
      <bottom/>
      <diagonal/>
    </border>
    <border>
      <left style="thick">
        <color auto="1"/>
      </left>
      <right style="thick">
        <color auto="1"/>
      </right>
      <top style="medium">
        <color auto="1"/>
      </top>
      <bottom style="medium">
        <color auto="1"/>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right/>
      <top/>
      <bottom style="medium">
        <color auto="1"/>
      </bottom>
      <diagonal/>
    </border>
    <border>
      <left style="thick">
        <color auto="1"/>
      </left>
      <right/>
      <top style="medium">
        <color auto="1"/>
      </top>
      <bottom style="dashed">
        <color auto="1"/>
      </bottom>
      <diagonal/>
    </border>
    <border>
      <left/>
      <right/>
      <top style="thick">
        <color auto="1"/>
      </top>
      <bottom/>
      <diagonal/>
    </border>
    <border>
      <left/>
      <right/>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ck">
        <color auto="1"/>
      </top>
      <bottom style="thick">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s>
  <cellStyleXfs count="163">
    <xf numFmtId="0" fontId="0" fillId="0" borderId="0"/>
    <xf numFmtId="44" fontId="1" fillId="0" borderId="0" applyFont="0" applyFill="0" applyBorder="0" applyAlignment="0" applyProtection="0"/>
    <xf numFmtId="9" fontId="1" fillId="0" borderId="0" applyFont="0" applyFill="0" applyBorder="0" applyAlignment="0" applyProtection="0"/>
    <xf numFmtId="49" fontId="8" fillId="0" borderId="0">
      <alignment horizontal="left" vertical="top"/>
    </xf>
    <xf numFmtId="0" fontId="1" fillId="11" borderId="9" applyNumberFormat="0" applyFont="0" applyAlignment="0" applyProtection="0"/>
    <xf numFmtId="167" fontId="1" fillId="0" borderId="0" applyFont="0" applyFill="0" applyBorder="0" applyAlignment="0" applyProtection="0"/>
    <xf numFmtId="0" fontId="9" fillId="0" borderId="0" applyNumberFormat="0" applyFill="0" applyBorder="0" applyAlignment="0" applyProtection="0">
      <alignment vertical="top"/>
      <protection locked="0"/>
    </xf>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9" fontId="1" fillId="0" borderId="0" applyFont="0" applyFill="0" applyBorder="0" applyAlignment="0" applyProtection="0"/>
    <xf numFmtId="0" fontId="11" fillId="12" borderId="0" applyNumberFormat="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13" borderId="1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322">
    <xf numFmtId="0" fontId="0" fillId="0" borderId="0" xfId="0"/>
    <xf numFmtId="0" fontId="0" fillId="3" borderId="1" xfId="0" applyFill="1" applyBorder="1"/>
    <xf numFmtId="0" fontId="2" fillId="3" borderId="2" xfId="0" applyFont="1" applyFill="1" applyBorder="1" applyAlignment="1">
      <alignment horizontal="center"/>
    </xf>
    <xf numFmtId="164" fontId="0" fillId="3" borderId="1" xfId="0" applyNumberFormat="1" applyFill="1" applyBorder="1" applyAlignment="1">
      <alignment horizontal="center"/>
    </xf>
    <xf numFmtId="165" fontId="3" fillId="3" borderId="2" xfId="0" applyNumberFormat="1" applyFont="1" applyFill="1" applyBorder="1"/>
    <xf numFmtId="164" fontId="0" fillId="0" borderId="0" xfId="0" applyNumberFormat="1"/>
    <xf numFmtId="164" fontId="0" fillId="4" borderId="0" xfId="0" applyNumberFormat="1" applyFill="1"/>
    <xf numFmtId="164" fontId="0" fillId="5" borderId="1" xfId="0" applyNumberFormat="1" applyFill="1" applyBorder="1" applyAlignment="1">
      <alignment horizontal="center"/>
    </xf>
    <xf numFmtId="165" fontId="3" fillId="5" borderId="2" xfId="0" applyNumberFormat="1" applyFont="1" applyFill="1" applyBorder="1"/>
    <xf numFmtId="0" fontId="0" fillId="3" borderId="3" xfId="0" applyFill="1" applyBorder="1"/>
    <xf numFmtId="0" fontId="2" fillId="3" borderId="4" xfId="0" applyFont="1" applyFill="1" applyBorder="1" applyAlignment="1">
      <alignment horizontal="center"/>
    </xf>
    <xf numFmtId="0" fontId="0" fillId="3" borderId="4" xfId="0" applyFill="1" applyBorder="1"/>
    <xf numFmtId="0" fontId="0" fillId="4" borderId="0" xfId="0" applyFill="1"/>
    <xf numFmtId="0" fontId="0" fillId="5" borderId="4" xfId="0" applyFill="1" applyBorder="1" applyAlignment="1">
      <alignment horizontal="right"/>
    </xf>
    <xf numFmtId="10" fontId="0" fillId="3" borderId="3" xfId="0" applyNumberFormat="1" applyFill="1" applyBorder="1" applyAlignment="1">
      <alignment horizontal="center"/>
    </xf>
    <xf numFmtId="10" fontId="0" fillId="3" borderId="4" xfId="0" applyNumberFormat="1" applyFill="1" applyBorder="1" applyAlignment="1">
      <alignment horizontal="center"/>
    </xf>
    <xf numFmtId="10" fontId="0" fillId="0" borderId="0" xfId="0" applyNumberFormat="1" applyAlignment="1">
      <alignment horizontal="center"/>
    </xf>
    <xf numFmtId="10" fontId="0" fillId="4" borderId="0" xfId="0" applyNumberFormat="1" applyFill="1" applyAlignment="1">
      <alignment horizontal="center"/>
    </xf>
    <xf numFmtId="10" fontId="0" fillId="6" borderId="0" xfId="0" applyNumberFormat="1" applyFill="1" applyAlignment="1">
      <alignment horizontal="center"/>
    </xf>
    <xf numFmtId="10" fontId="0" fillId="5" borderId="3" xfId="0" applyNumberFormat="1" applyFill="1" applyBorder="1" applyAlignment="1">
      <alignment horizontal="center"/>
    </xf>
    <xf numFmtId="164" fontId="2" fillId="3" borderId="3" xfId="0" applyNumberFormat="1" applyFont="1" applyFill="1" applyBorder="1" applyAlignment="1">
      <alignment horizontal="center"/>
    </xf>
    <xf numFmtId="164" fontId="2" fillId="5" borderId="3" xfId="0" applyNumberFormat="1" applyFont="1" applyFill="1" applyBorder="1" applyAlignment="1">
      <alignment horizontal="center"/>
    </xf>
    <xf numFmtId="0" fontId="2" fillId="0" borderId="0" xfId="0" applyFont="1"/>
    <xf numFmtId="164" fontId="0" fillId="0" borderId="0" xfId="0" applyNumberFormat="1" applyAlignment="1">
      <alignment horizontal="center"/>
    </xf>
    <xf numFmtId="164" fontId="0" fillId="4" borderId="0" xfId="0" applyNumberFormat="1" applyFill="1" applyAlignment="1">
      <alignment horizontal="center"/>
    </xf>
    <xf numFmtId="0" fontId="0" fillId="0" borderId="0" xfId="0" applyAlignment="1">
      <alignment horizontal="center"/>
    </xf>
    <xf numFmtId="0" fontId="0" fillId="0" borderId="3" xfId="0" applyBorder="1"/>
    <xf numFmtId="0" fontId="0" fillId="0" borderId="4" xfId="0" applyBorder="1"/>
    <xf numFmtId="0" fontId="0" fillId="8" borderId="3" xfId="0" applyFill="1" applyBorder="1"/>
    <xf numFmtId="0" fontId="0" fillId="8" borderId="4" xfId="0" applyFill="1" applyBorder="1"/>
    <xf numFmtId="0" fontId="2" fillId="0" borderId="3" xfId="0" applyFont="1" applyBorder="1"/>
    <xf numFmtId="0" fontId="1" fillId="0" borderId="0" xfId="0" applyFont="1"/>
    <xf numFmtId="9" fontId="0" fillId="0" borderId="0" xfId="2" applyFont="1" applyFill="1" applyBorder="1" applyProtection="1"/>
    <xf numFmtId="0" fontId="1" fillId="9" borderId="0" xfId="0" applyFont="1" applyFill="1"/>
    <xf numFmtId="0" fontId="6" fillId="10" borderId="7" xfId="0" applyFont="1" applyFill="1" applyBorder="1"/>
    <xf numFmtId="0" fontId="6" fillId="10" borderId="8" xfId="0" applyFont="1" applyFill="1" applyBorder="1"/>
    <xf numFmtId="0" fontId="6" fillId="0" borderId="0" xfId="0" applyFont="1"/>
    <xf numFmtId="10" fontId="6" fillId="10" borderId="8" xfId="2" applyNumberFormat="1" applyFont="1" applyFill="1" applyBorder="1" applyProtection="1"/>
    <xf numFmtId="166" fontId="0" fillId="0" borderId="0" xfId="1" applyNumberFormat="1" applyFont="1" applyProtection="1"/>
    <xf numFmtId="0" fontId="0" fillId="3" borderId="5" xfId="0" applyFill="1" applyBorder="1"/>
    <xf numFmtId="165" fontId="2" fillId="3" borderId="6" xfId="0" applyNumberFormat="1" applyFont="1" applyFill="1" applyBorder="1" applyAlignment="1">
      <alignment horizontal="center"/>
    </xf>
    <xf numFmtId="0" fontId="3" fillId="0" borderId="4" xfId="0" applyFont="1" applyBorder="1"/>
    <xf numFmtId="0" fontId="0" fillId="0" borderId="1" xfId="0" applyBorder="1"/>
    <xf numFmtId="0" fontId="3" fillId="0" borderId="2" xfId="0" applyFont="1" applyBorder="1"/>
    <xf numFmtId="0" fontId="0" fillId="0" borderId="2" xfId="0" applyBorder="1"/>
    <xf numFmtId="0" fontId="0" fillId="8" borderId="1" xfId="0" applyFill="1" applyBorder="1"/>
    <xf numFmtId="0" fontId="0" fillId="8" borderId="2" xfId="0" applyFill="1" applyBorder="1"/>
    <xf numFmtId="44" fontId="4" fillId="0" borderId="3" xfId="1" applyFont="1" applyBorder="1" applyAlignment="1" applyProtection="1"/>
    <xf numFmtId="44" fontId="4" fillId="9" borderId="3" xfId="1" applyFont="1" applyFill="1" applyBorder="1" applyAlignment="1" applyProtection="1">
      <alignment horizontal="right"/>
    </xf>
    <xf numFmtId="44" fontId="6" fillId="10" borderId="7" xfId="0" applyNumberFormat="1" applyFont="1" applyFill="1" applyBorder="1" applyAlignment="1">
      <alignment horizontal="right"/>
    </xf>
    <xf numFmtId="44" fontId="4" fillId="0" borderId="3" xfId="1" applyFont="1" applyBorder="1" applyAlignment="1" applyProtection="1">
      <alignment horizontal="right"/>
      <protection locked="0"/>
    </xf>
    <xf numFmtId="44" fontId="4" fillId="0" borderId="3" xfId="1" applyFont="1" applyBorder="1" applyAlignment="1" applyProtection="1">
      <alignment horizontal="right"/>
    </xf>
    <xf numFmtId="44" fontId="6" fillId="10" borderId="7" xfId="0" applyNumberFormat="1" applyFont="1" applyFill="1" applyBorder="1"/>
    <xf numFmtId="44" fontId="2" fillId="8" borderId="3" xfId="1" applyFont="1" applyFill="1" applyBorder="1" applyProtection="1"/>
    <xf numFmtId="10" fontId="2" fillId="8" borderId="15" xfId="2" applyNumberFormat="1" applyFont="1" applyFill="1" applyBorder="1" applyProtection="1"/>
    <xf numFmtId="10" fontId="2" fillId="8" borderId="14" xfId="2" applyNumberFormat="1" applyFont="1" applyFill="1" applyBorder="1" applyProtection="1"/>
    <xf numFmtId="10" fontId="0" fillId="0" borderId="0" xfId="0" applyNumberFormat="1"/>
    <xf numFmtId="10" fontId="5" fillId="9" borderId="15" xfId="2" applyNumberFormat="1" applyFont="1" applyFill="1" applyBorder="1" applyProtection="1"/>
    <xf numFmtId="10" fontId="5" fillId="9" borderId="14" xfId="2" applyNumberFormat="1" applyFont="1" applyFill="1" applyBorder="1" applyProtection="1"/>
    <xf numFmtId="10" fontId="0" fillId="0" borderId="4" xfId="0" applyNumberFormat="1" applyBorder="1"/>
    <xf numFmtId="49" fontId="0" fillId="3" borderId="5" xfId="0" applyNumberFormat="1" applyFill="1" applyBorder="1" applyAlignment="1">
      <alignment horizontal="center"/>
    </xf>
    <xf numFmtId="49" fontId="0" fillId="7" borderId="5" xfId="0" applyNumberFormat="1" applyFill="1" applyBorder="1" applyAlignment="1">
      <alignment horizontal="center"/>
    </xf>
    <xf numFmtId="49" fontId="0" fillId="5" borderId="5" xfId="0" applyNumberFormat="1" applyFill="1" applyBorder="1" applyAlignment="1">
      <alignment horizontal="center"/>
    </xf>
    <xf numFmtId="49" fontId="2" fillId="0" borderId="0" xfId="0" applyNumberFormat="1" applyFont="1"/>
    <xf numFmtId="49" fontId="0" fillId="0" borderId="0" xfId="0" applyNumberFormat="1"/>
    <xf numFmtId="10" fontId="5" fillId="9" borderId="4" xfId="2" applyNumberFormat="1" applyFont="1" applyFill="1" applyBorder="1" applyProtection="1"/>
    <xf numFmtId="10" fontId="2" fillId="8" borderId="4" xfId="2" applyNumberFormat="1" applyFont="1" applyFill="1" applyBorder="1" applyProtection="1"/>
    <xf numFmtId="0" fontId="0" fillId="9" borderId="4" xfId="0" applyFill="1" applyBorder="1"/>
    <xf numFmtId="0" fontId="2" fillId="9" borderId="3" xfId="0" applyFont="1" applyFill="1" applyBorder="1"/>
    <xf numFmtId="0" fontId="4" fillId="0" borderId="3" xfId="0" applyFont="1" applyBorder="1"/>
    <xf numFmtId="0" fontId="4" fillId="0" borderId="4" xfId="0" applyFont="1" applyBorder="1"/>
    <xf numFmtId="44" fontId="20" fillId="0" borderId="3" xfId="1" applyFont="1" applyBorder="1" applyAlignment="1" applyProtection="1">
      <alignment horizontal="right"/>
      <protection locked="0"/>
    </xf>
    <xf numFmtId="10" fontId="4" fillId="0" borderId="4" xfId="2" applyNumberFormat="1" applyFont="1" applyBorder="1" applyProtection="1"/>
    <xf numFmtId="0" fontId="21" fillId="0" borderId="0" xfId="0" applyFont="1"/>
    <xf numFmtId="10" fontId="20" fillId="8" borderId="4" xfId="2" applyNumberFormat="1" applyFont="1" applyFill="1" applyBorder="1" applyProtection="1"/>
    <xf numFmtId="0" fontId="2" fillId="0" borderId="3" xfId="0" applyFont="1" applyBorder="1" applyAlignment="1">
      <alignment horizontal="center"/>
    </xf>
    <xf numFmtId="0" fontId="2" fillId="0" borderId="4" xfId="0" applyFont="1" applyBorder="1"/>
    <xf numFmtId="0" fontId="2" fillId="4" borderId="3" xfId="0" applyFont="1" applyFill="1" applyBorder="1" applyAlignment="1">
      <alignment horizontal="center"/>
    </xf>
    <xf numFmtId="0" fontId="2" fillId="4" borderId="4" xfId="0" applyFont="1" applyFill="1" applyBorder="1"/>
    <xf numFmtId="0" fontId="0" fillId="4" borderId="3" xfId="0" applyFill="1" applyBorder="1"/>
    <xf numFmtId="0" fontId="0" fillId="4" borderId="4" xfId="0" applyFill="1" applyBorder="1"/>
    <xf numFmtId="0" fontId="2" fillId="0" borderId="3" xfId="0" applyFont="1" applyBorder="1" applyAlignment="1">
      <alignment horizontal="right"/>
    </xf>
    <xf numFmtId="0" fontId="0" fillId="3" borderId="5" xfId="0" applyFill="1" applyBorder="1" applyAlignment="1">
      <alignment horizontal="center"/>
    </xf>
    <xf numFmtId="0" fontId="0" fillId="3" borderId="6" xfId="0" applyFill="1" applyBorder="1" applyAlignment="1">
      <alignment horizontal="center"/>
    </xf>
    <xf numFmtId="0" fontId="2" fillId="0" borderId="0" xfId="0" applyFont="1" applyAlignment="1">
      <alignment horizontal="center"/>
    </xf>
    <xf numFmtId="0" fontId="0" fillId="7" borderId="6" xfId="0" applyFill="1" applyBorder="1" applyAlignment="1">
      <alignment horizontal="center"/>
    </xf>
    <xf numFmtId="0" fontId="2" fillId="4" borderId="0" xfId="0" applyFont="1" applyFill="1" applyAlignment="1">
      <alignment horizontal="center"/>
    </xf>
    <xf numFmtId="0" fontId="0" fillId="5" borderId="6" xfId="0" applyFill="1" applyBorder="1" applyAlignment="1">
      <alignment horizontal="center"/>
    </xf>
    <xf numFmtId="44" fontId="2" fillId="0" borderId="3" xfId="1" applyFont="1" applyBorder="1" applyAlignment="1" applyProtection="1">
      <alignment horizontal="right"/>
    </xf>
    <xf numFmtId="10" fontId="1" fillId="9" borderId="15" xfId="2" applyNumberFormat="1" applyFont="1" applyFill="1" applyBorder="1" applyProtection="1"/>
    <xf numFmtId="10" fontId="1" fillId="9" borderId="14" xfId="2" applyNumberFormat="1" applyFont="1" applyFill="1" applyBorder="1" applyProtection="1"/>
    <xf numFmtId="44" fontId="2" fillId="0" borderId="3" xfId="1" applyFont="1" applyBorder="1" applyAlignment="1" applyProtection="1"/>
    <xf numFmtId="10" fontId="1" fillId="9" borderId="4" xfId="2" applyNumberFormat="1" applyFont="1" applyFill="1" applyBorder="1" applyProtection="1"/>
    <xf numFmtId="0" fontId="2" fillId="0" borderId="0" xfId="0" applyFont="1" applyAlignment="1">
      <alignment horizontal="left"/>
    </xf>
    <xf numFmtId="164" fontId="0" fillId="14" borderId="1" xfId="0" applyNumberFormat="1" applyFill="1" applyBorder="1" applyAlignment="1">
      <alignment horizontal="center"/>
    </xf>
    <xf numFmtId="169" fontId="23" fillId="14" borderId="2" xfId="1" applyNumberFormat="1" applyFont="1" applyFill="1" applyBorder="1" applyAlignment="1">
      <alignment horizontal="center"/>
    </xf>
    <xf numFmtId="164" fontId="0" fillId="15" borderId="0" xfId="0" applyNumberFormat="1" applyFill="1"/>
    <xf numFmtId="169" fontId="23" fillId="2" borderId="2" xfId="1" applyNumberFormat="1" applyFont="1" applyFill="1" applyBorder="1" applyAlignment="1">
      <alignment horizontal="center"/>
    </xf>
    <xf numFmtId="164" fontId="0" fillId="14" borderId="4" xfId="0" applyNumberFormat="1" applyFill="1" applyBorder="1"/>
    <xf numFmtId="164" fontId="1" fillId="14" borderId="4" xfId="0" applyNumberFormat="1" applyFont="1" applyFill="1" applyBorder="1"/>
    <xf numFmtId="164" fontId="2" fillId="14" borderId="4" xfId="0" applyNumberFormat="1" applyFont="1" applyFill="1" applyBorder="1"/>
    <xf numFmtId="0" fontId="2" fillId="14" borderId="3" xfId="0" applyFont="1" applyFill="1" applyBorder="1" applyAlignment="1">
      <alignment horizontal="center"/>
    </xf>
    <xf numFmtId="0" fontId="2" fillId="14" borderId="4" xfId="0" applyFont="1" applyFill="1" applyBorder="1" applyAlignment="1">
      <alignment horizontal="center"/>
    </xf>
    <xf numFmtId="10" fontId="2" fillId="0" borderId="0" xfId="0" applyNumberFormat="1" applyFont="1"/>
    <xf numFmtId="10" fontId="2" fillId="14" borderId="4" xfId="0" applyNumberFormat="1" applyFont="1" applyFill="1" applyBorder="1" applyAlignment="1">
      <alignment horizontal="center"/>
    </xf>
    <xf numFmtId="10" fontId="2" fillId="15" borderId="0" xfId="0" applyNumberFormat="1" applyFont="1" applyFill="1"/>
    <xf numFmtId="10" fontId="2" fillId="2" borderId="3" xfId="0" applyNumberFormat="1" applyFont="1" applyFill="1" applyBorder="1" applyAlignment="1">
      <alignment horizontal="center"/>
    </xf>
    <xf numFmtId="10" fontId="2" fillId="2" borderId="4" xfId="0" applyNumberFormat="1" applyFont="1" applyFill="1" applyBorder="1" applyAlignment="1">
      <alignment horizontal="center"/>
    </xf>
    <xf numFmtId="0" fontId="0" fillId="15" borderId="0" xfId="0" applyFill="1"/>
    <xf numFmtId="0" fontId="1" fillId="0" borderId="17" xfId="0" applyFont="1" applyBorder="1"/>
    <xf numFmtId="10" fontId="2" fillId="0" borderId="4" xfId="0" applyNumberFormat="1" applyFont="1" applyBorder="1"/>
    <xf numFmtId="10" fontId="1" fillId="0" borderId="4" xfId="0" applyNumberFormat="1" applyFont="1" applyBorder="1"/>
    <xf numFmtId="10" fontId="0" fillId="8" borderId="4" xfId="0" applyNumberFormat="1" applyFill="1" applyBorder="1"/>
    <xf numFmtId="0" fontId="0" fillId="0" borderId="17" xfId="0" applyBorder="1"/>
    <xf numFmtId="0" fontId="0" fillId="0" borderId="19" xfId="0" applyBorder="1"/>
    <xf numFmtId="0" fontId="6" fillId="10" borderId="23" xfId="0" applyFont="1" applyFill="1" applyBorder="1"/>
    <xf numFmtId="0" fontId="24" fillId="0" borderId="0" xfId="0" applyFont="1"/>
    <xf numFmtId="44" fontId="6" fillId="10" borderId="3" xfId="0" applyNumberFormat="1" applyFont="1" applyFill="1" applyBorder="1"/>
    <xf numFmtId="10" fontId="6" fillId="10" borderId="4" xfId="0" applyNumberFormat="1" applyFont="1" applyFill="1" applyBorder="1"/>
    <xf numFmtId="0" fontId="24" fillId="15" borderId="0" xfId="0" applyFont="1" applyFill="1"/>
    <xf numFmtId="42" fontId="6" fillId="10" borderId="3" xfId="1" applyNumberFormat="1" applyFont="1" applyFill="1" applyBorder="1"/>
    <xf numFmtId="0" fontId="0" fillId="0" borderId="22" xfId="0" applyBorder="1"/>
    <xf numFmtId="44" fontId="0" fillId="0" borderId="3" xfId="1" applyFont="1" applyBorder="1"/>
    <xf numFmtId="42" fontId="1" fillId="8" borderId="3" xfId="1" applyNumberFormat="1" applyFont="1" applyFill="1" applyBorder="1"/>
    <xf numFmtId="0" fontId="20" fillId="9" borderId="24" xfId="0" applyFont="1" applyFill="1" applyBorder="1"/>
    <xf numFmtId="0" fontId="5" fillId="9" borderId="25" xfId="0" applyFont="1" applyFill="1" applyBorder="1"/>
    <xf numFmtId="42" fontId="1" fillId="8" borderId="26" xfId="1" applyNumberFormat="1" applyFont="1" applyFill="1" applyBorder="1"/>
    <xf numFmtId="0" fontId="2" fillId="0" borderId="17" xfId="0" applyFont="1" applyBorder="1"/>
    <xf numFmtId="0" fontId="0" fillId="0" borderId="28" xfId="0" applyBorder="1"/>
    <xf numFmtId="7" fontId="0" fillId="0" borderId="20" xfId="1" applyNumberFormat="1" applyFont="1" applyBorder="1"/>
    <xf numFmtId="10" fontId="0" fillId="0" borderId="21" xfId="0" applyNumberFormat="1" applyBorder="1"/>
    <xf numFmtId="0" fontId="0" fillId="15" borderId="28" xfId="0" applyFill="1" applyBorder="1"/>
    <xf numFmtId="10" fontId="0" fillId="8" borderId="21" xfId="0" applyNumberFormat="1" applyFill="1" applyBorder="1"/>
    <xf numFmtId="0" fontId="2" fillId="0" borderId="24" xfId="0" applyFont="1" applyBorder="1"/>
    <xf numFmtId="0" fontId="2" fillId="0" borderId="25" xfId="0" applyFont="1" applyBorder="1"/>
    <xf numFmtId="44" fontId="2" fillId="0" borderId="26" xfId="1" applyFont="1" applyBorder="1"/>
    <xf numFmtId="10" fontId="2" fillId="0" borderId="27" xfId="0" applyNumberFormat="1" applyFont="1" applyBorder="1"/>
    <xf numFmtId="0" fontId="2" fillId="15" borderId="25" xfId="0" applyFont="1" applyFill="1" applyBorder="1"/>
    <xf numFmtId="42" fontId="2" fillId="8" borderId="29" xfId="1" applyNumberFormat="1" applyFont="1" applyFill="1" applyBorder="1"/>
    <xf numFmtId="10" fontId="2" fillId="8" borderId="27" xfId="0" applyNumberFormat="1" applyFont="1" applyFill="1" applyBorder="1"/>
    <xf numFmtId="42" fontId="2" fillId="8" borderId="26" xfId="1" applyNumberFormat="1" applyFont="1" applyFill="1" applyBorder="1"/>
    <xf numFmtId="0" fontId="6" fillId="10" borderId="17" xfId="0" applyFont="1" applyFill="1" applyBorder="1"/>
    <xf numFmtId="44" fontId="6" fillId="10" borderId="3" xfId="1" applyFont="1" applyFill="1" applyBorder="1"/>
    <xf numFmtId="10" fontId="0" fillId="9" borderId="4" xfId="0" applyNumberFormat="1" applyFill="1" applyBorder="1"/>
    <xf numFmtId="0" fontId="0" fillId="9" borderId="0" xfId="0" applyFill="1"/>
    <xf numFmtId="0" fontId="0" fillId="9" borderId="17" xfId="0" applyFill="1" applyBorder="1"/>
    <xf numFmtId="44" fontId="1" fillId="9" borderId="0" xfId="1" applyFont="1" applyFill="1" applyBorder="1"/>
    <xf numFmtId="0" fontId="0" fillId="0" borderId="25" xfId="0" applyBorder="1"/>
    <xf numFmtId="10" fontId="2" fillId="0" borderId="27" xfId="1" applyNumberFormat="1" applyFont="1" applyBorder="1"/>
    <xf numFmtId="44" fontId="0" fillId="0" borderId="25" xfId="1" applyFont="1" applyBorder="1"/>
    <xf numFmtId="44" fontId="1" fillId="0" borderId="25" xfId="1" applyFont="1" applyFill="1" applyBorder="1"/>
    <xf numFmtId="0" fontId="0" fillId="15" borderId="25" xfId="0" applyFill="1" applyBorder="1"/>
    <xf numFmtId="0" fontId="24" fillId="0" borderId="17" xfId="0" applyFont="1" applyBorder="1"/>
    <xf numFmtId="0" fontId="6" fillId="15" borderId="0" xfId="0" applyFont="1" applyFill="1"/>
    <xf numFmtId="42" fontId="1" fillId="8" borderId="20" xfId="1" applyNumberFormat="1" applyFont="1" applyFill="1" applyBorder="1"/>
    <xf numFmtId="0" fontId="6" fillId="10" borderId="18" xfId="0" applyFont="1" applyFill="1" applyBorder="1"/>
    <xf numFmtId="44" fontId="6" fillId="10" borderId="5" xfId="1" applyFont="1" applyFill="1" applyBorder="1"/>
    <xf numFmtId="10" fontId="6" fillId="10" borderId="6" xfId="0" applyNumberFormat="1" applyFont="1" applyFill="1" applyBorder="1"/>
    <xf numFmtId="42" fontId="6" fillId="10" borderId="5" xfId="1" applyNumberFormat="1" applyFont="1" applyFill="1" applyBorder="1"/>
    <xf numFmtId="0" fontId="2" fillId="16" borderId="7" xfId="0" applyFont="1" applyFill="1" applyBorder="1"/>
    <xf numFmtId="9" fontId="4" fillId="16" borderId="8" xfId="0" applyNumberFormat="1" applyFont="1" applyFill="1" applyBorder="1"/>
    <xf numFmtId="44" fontId="0" fillId="0" borderId="0" xfId="0" applyNumberFormat="1"/>
    <xf numFmtId="44" fontId="1" fillId="9" borderId="3" xfId="1" applyFont="1" applyFill="1" applyBorder="1"/>
    <xf numFmtId="10" fontId="1" fillId="9" borderId="4" xfId="0" applyNumberFormat="1" applyFont="1" applyFill="1" applyBorder="1"/>
    <xf numFmtId="44" fontId="1" fillId="0" borderId="0" xfId="1" applyFont="1" applyFill="1" applyBorder="1"/>
    <xf numFmtId="0" fontId="1" fillId="15" borderId="0" xfId="0" applyFont="1" applyFill="1"/>
    <xf numFmtId="44" fontId="1" fillId="0" borderId="3" xfId="1" applyFont="1" applyBorder="1"/>
    <xf numFmtId="44" fontId="0" fillId="0" borderId="3" xfId="0" applyNumberFormat="1" applyBorder="1"/>
    <xf numFmtId="42" fontId="0" fillId="8" borderId="3" xfId="1" applyNumberFormat="1" applyFont="1" applyFill="1" applyBorder="1" applyAlignment="1">
      <alignment horizontal="center"/>
    </xf>
    <xf numFmtId="10" fontId="1" fillId="8" borderId="4" xfId="0" applyNumberFormat="1" applyFont="1" applyFill="1" applyBorder="1"/>
    <xf numFmtId="0" fontId="2" fillId="14" borderId="17" xfId="0" applyFont="1" applyFill="1" applyBorder="1" applyAlignment="1">
      <alignment horizontal="center"/>
    </xf>
    <xf numFmtId="44" fontId="1" fillId="9" borderId="26" xfId="1" applyFont="1" applyFill="1" applyBorder="1"/>
    <xf numFmtId="10" fontId="1" fillId="9" borderId="27" xfId="0" applyNumberFormat="1" applyFont="1" applyFill="1" applyBorder="1"/>
    <xf numFmtId="0" fontId="1" fillId="9" borderId="25" xfId="0" applyFont="1" applyFill="1" applyBorder="1"/>
    <xf numFmtId="10" fontId="1" fillId="8" borderId="27" xfId="0" applyNumberFormat="1" applyFont="1" applyFill="1" applyBorder="1"/>
    <xf numFmtId="10" fontId="4" fillId="9" borderId="15" xfId="2" applyNumberFormat="1" applyFont="1" applyFill="1" applyBorder="1" applyProtection="1"/>
    <xf numFmtId="10" fontId="4" fillId="9" borderId="14" xfId="2" applyNumberFormat="1" applyFont="1" applyFill="1" applyBorder="1" applyProtection="1"/>
    <xf numFmtId="44" fontId="20" fillId="0" borderId="3" xfId="1" applyFont="1" applyBorder="1" applyAlignment="1" applyProtection="1">
      <alignment horizontal="right"/>
    </xf>
    <xf numFmtId="0" fontId="4" fillId="3" borderId="4" xfId="0" applyFont="1" applyFill="1" applyBorder="1" applyAlignment="1">
      <alignment horizontal="center"/>
    </xf>
    <xf numFmtId="42" fontId="1" fillId="16" borderId="3" xfId="1" applyNumberFormat="1" applyFont="1" applyFill="1" applyBorder="1"/>
    <xf numFmtId="10" fontId="0" fillId="16" borderId="4" xfId="0" applyNumberFormat="1" applyFill="1" applyBorder="1"/>
    <xf numFmtId="10" fontId="0" fillId="16" borderId="21" xfId="0" applyNumberFormat="1" applyFill="1" applyBorder="1"/>
    <xf numFmtId="42" fontId="2" fillId="16" borderId="29" xfId="1" applyNumberFormat="1" applyFont="1" applyFill="1" applyBorder="1"/>
    <xf numFmtId="10" fontId="2" fillId="16" borderId="27" xfId="0" applyNumberFormat="1" applyFont="1" applyFill="1" applyBorder="1"/>
    <xf numFmtId="42" fontId="2" fillId="16" borderId="26" xfId="1" applyNumberFormat="1" applyFont="1" applyFill="1" applyBorder="1"/>
    <xf numFmtId="42" fontId="1" fillId="16" borderId="20" xfId="1" applyNumberFormat="1" applyFont="1" applyFill="1" applyBorder="1"/>
    <xf numFmtId="10" fontId="4" fillId="16" borderId="27" xfId="0" applyNumberFormat="1" applyFont="1" applyFill="1" applyBorder="1"/>
    <xf numFmtId="10" fontId="4" fillId="16" borderId="27" xfId="1" applyNumberFormat="1" applyFont="1" applyFill="1" applyBorder="1"/>
    <xf numFmtId="10" fontId="4" fillId="16" borderId="4" xfId="0" applyNumberFormat="1" applyFont="1" applyFill="1" applyBorder="1"/>
    <xf numFmtId="42" fontId="5" fillId="16" borderId="3" xfId="1" applyNumberFormat="1" applyFont="1" applyFill="1" applyBorder="1" applyAlignment="1">
      <alignment horizontal="center"/>
    </xf>
    <xf numFmtId="42" fontId="0" fillId="16" borderId="26" xfId="1" applyNumberFormat="1" applyFont="1" applyFill="1" applyBorder="1"/>
    <xf numFmtId="42" fontId="0" fillId="16" borderId="3" xfId="1" applyNumberFormat="1" applyFont="1" applyFill="1" applyBorder="1"/>
    <xf numFmtId="44" fontId="0" fillId="16" borderId="3" xfId="1" applyFont="1" applyFill="1" applyBorder="1"/>
    <xf numFmtId="42" fontId="25" fillId="17" borderId="3" xfId="1" applyNumberFormat="1" applyFont="1" applyFill="1" applyBorder="1"/>
    <xf numFmtId="10" fontId="25" fillId="17" borderId="4" xfId="0" applyNumberFormat="1" applyFont="1" applyFill="1" applyBorder="1"/>
    <xf numFmtId="44" fontId="25" fillId="17" borderId="3" xfId="1" applyFont="1" applyFill="1" applyBorder="1"/>
    <xf numFmtId="42" fontId="25" fillId="17" borderId="5" xfId="1" applyNumberFormat="1" applyFont="1" applyFill="1" applyBorder="1"/>
    <xf numFmtId="10" fontId="25" fillId="17" borderId="6" xfId="0" applyNumberFormat="1" applyFont="1" applyFill="1" applyBorder="1"/>
    <xf numFmtId="169" fontId="26" fillId="17" borderId="2" xfId="1" applyNumberFormat="1" applyFont="1" applyFill="1" applyBorder="1" applyAlignment="1">
      <alignment horizontal="center"/>
    </xf>
    <xf numFmtId="10" fontId="25" fillId="17" borderId="3" xfId="0" applyNumberFormat="1" applyFont="1" applyFill="1" applyBorder="1" applyAlignment="1">
      <alignment horizontal="center"/>
    </xf>
    <xf numFmtId="10" fontId="25" fillId="17" borderId="4" xfId="0" applyNumberFormat="1" applyFont="1" applyFill="1" applyBorder="1" applyAlignment="1">
      <alignment horizontal="center"/>
    </xf>
    <xf numFmtId="10" fontId="2" fillId="8" borderId="27" xfId="1" applyNumberFormat="1" applyFont="1" applyFill="1" applyBorder="1"/>
    <xf numFmtId="10" fontId="2" fillId="0" borderId="27" xfId="1" applyNumberFormat="1" applyFont="1" applyBorder="1" applyProtection="1"/>
    <xf numFmtId="0" fontId="2" fillId="18" borderId="5" xfId="0" applyFont="1" applyFill="1" applyBorder="1" applyAlignment="1">
      <alignment horizontal="center"/>
    </xf>
    <xf numFmtId="0" fontId="0" fillId="18" borderId="31" xfId="0" applyFill="1" applyBorder="1" applyAlignment="1">
      <alignment horizontal="center"/>
    </xf>
    <xf numFmtId="0" fontId="0" fillId="18" borderId="6" xfId="0" applyFill="1" applyBorder="1" applyAlignment="1">
      <alignment horizontal="center"/>
    </xf>
    <xf numFmtId="0" fontId="30" fillId="19" borderId="1" xfId="0" applyFont="1" applyFill="1" applyBorder="1" applyAlignment="1">
      <alignment horizontal="center"/>
    </xf>
    <xf numFmtId="0" fontId="31" fillId="19" borderId="30" xfId="0" applyFont="1" applyFill="1" applyBorder="1" applyAlignment="1">
      <alignment horizontal="center"/>
    </xf>
    <xf numFmtId="0" fontId="2" fillId="19" borderId="32" xfId="0" applyFont="1" applyFill="1" applyBorder="1" applyAlignment="1">
      <alignment horizontal="center"/>
    </xf>
    <xf numFmtId="0" fontId="2" fillId="19" borderId="33" xfId="0" applyFont="1" applyFill="1" applyBorder="1" applyAlignment="1">
      <alignment horizontal="center"/>
    </xf>
    <xf numFmtId="14" fontId="31" fillId="19" borderId="5" xfId="0" applyNumberFormat="1" applyFont="1" applyFill="1" applyBorder="1"/>
    <xf numFmtId="14" fontId="31" fillId="19" borderId="31" xfId="0" applyNumberFormat="1" applyFont="1" applyFill="1" applyBorder="1"/>
    <xf numFmtId="1" fontId="33" fillId="17" borderId="37" xfId="0" applyNumberFormat="1" applyFont="1" applyFill="1" applyBorder="1" applyAlignment="1">
      <alignment horizontal="center"/>
    </xf>
    <xf numFmtId="1" fontId="33" fillId="17" borderId="38" xfId="0" applyNumberFormat="1" applyFont="1" applyFill="1" applyBorder="1" applyAlignment="1">
      <alignment horizontal="center"/>
    </xf>
    <xf numFmtId="1" fontId="32" fillId="17" borderId="39" xfId="0" applyNumberFormat="1" applyFont="1" applyFill="1" applyBorder="1" applyAlignment="1">
      <alignment horizontal="center"/>
    </xf>
    <xf numFmtId="1" fontId="32" fillId="17" borderId="40" xfId="0" applyNumberFormat="1" applyFont="1" applyFill="1" applyBorder="1" applyAlignment="1">
      <alignment horizontal="center"/>
    </xf>
    <xf numFmtId="1" fontId="2" fillId="0" borderId="0" xfId="0" applyNumberFormat="1" applyFont="1" applyAlignment="1">
      <alignment horizontal="center"/>
    </xf>
    <xf numFmtId="1" fontId="2" fillId="0" borderId="41" xfId="0" applyNumberFormat="1" applyFont="1" applyBorder="1" applyAlignment="1">
      <alignment horizontal="center"/>
    </xf>
    <xf numFmtId="170" fontId="2" fillId="0" borderId="32" xfId="0" applyNumberFormat="1" applyFont="1" applyBorder="1"/>
    <xf numFmtId="164" fontId="0" fillId="0" borderId="32" xfId="0" applyNumberFormat="1" applyBorder="1"/>
    <xf numFmtId="164" fontId="0" fillId="0" borderId="33" xfId="0" applyNumberFormat="1" applyBorder="1"/>
    <xf numFmtId="170" fontId="2" fillId="0" borderId="42" xfId="0" applyNumberFormat="1" applyFont="1" applyBorder="1"/>
    <xf numFmtId="170" fontId="2" fillId="0" borderId="43" xfId="0" applyNumberFormat="1" applyFont="1" applyBorder="1"/>
    <xf numFmtId="164" fontId="0" fillId="0" borderId="44" xfId="0" applyNumberFormat="1" applyBorder="1"/>
    <xf numFmtId="164" fontId="4" fillId="0" borderId="44" xfId="0" applyNumberFormat="1" applyFont="1" applyBorder="1"/>
    <xf numFmtId="164" fontId="0" fillId="0" borderId="45" xfId="0" applyNumberFormat="1" applyBorder="1"/>
    <xf numFmtId="170" fontId="2" fillId="0" borderId="46" xfId="0" applyNumberFormat="1" applyFont="1" applyBorder="1"/>
    <xf numFmtId="170" fontId="2" fillId="0" borderId="34" xfId="0" applyNumberFormat="1" applyFont="1" applyBorder="1"/>
    <xf numFmtId="164" fontId="4" fillId="0" borderId="39" xfId="0" applyNumberFormat="1" applyFont="1" applyBorder="1"/>
    <xf numFmtId="164" fontId="0" fillId="0" borderId="34" xfId="0" applyNumberFormat="1" applyBorder="1"/>
    <xf numFmtId="164" fontId="4" fillId="0" borderId="32" xfId="0" applyNumberFormat="1" applyFont="1" applyBorder="1"/>
    <xf numFmtId="164" fontId="4" fillId="0" borderId="43" xfId="0" applyNumberFormat="1" applyFont="1" applyBorder="1"/>
    <xf numFmtId="164" fontId="4" fillId="0" borderId="34" xfId="0" applyNumberFormat="1" applyFont="1" applyBorder="1"/>
    <xf numFmtId="1" fontId="0" fillId="9" borderId="48" xfId="0" applyNumberFormat="1" applyFill="1" applyBorder="1" applyAlignment="1">
      <alignment horizontal="center" wrapText="1"/>
    </xf>
    <xf numFmtId="170" fontId="2" fillId="0" borderId="49" xfId="0" applyNumberFormat="1" applyFont="1" applyBorder="1" applyAlignment="1">
      <alignment wrapText="1"/>
    </xf>
    <xf numFmtId="164" fontId="4" fillId="0" borderId="50" xfId="0" applyNumberFormat="1" applyFont="1" applyBorder="1" applyAlignment="1">
      <alignment wrapText="1"/>
    </xf>
    <xf numFmtId="170" fontId="0" fillId="9" borderId="51" xfId="0" applyNumberFormat="1" applyFill="1" applyBorder="1" applyAlignment="1">
      <alignment wrapText="1"/>
    </xf>
    <xf numFmtId="170" fontId="2" fillId="0" borderId="52" xfId="0" applyNumberFormat="1" applyFont="1" applyBorder="1" applyAlignment="1">
      <alignment wrapText="1"/>
    </xf>
    <xf numFmtId="164" fontId="0" fillId="0" borderId="52" xfId="0" applyNumberFormat="1" applyBorder="1" applyAlignment="1">
      <alignment wrapText="1"/>
    </xf>
    <xf numFmtId="164" fontId="0" fillId="0" borderId="53" xfId="0" applyNumberFormat="1" applyBorder="1" applyAlignment="1">
      <alignment wrapText="1"/>
    </xf>
    <xf numFmtId="170" fontId="0" fillId="9" borderId="42" xfId="0" applyNumberFormat="1" applyFill="1" applyBorder="1" applyAlignment="1">
      <alignment wrapText="1"/>
    </xf>
    <xf numFmtId="170" fontId="2" fillId="0" borderId="43" xfId="0" applyNumberFormat="1" applyFont="1" applyBorder="1" applyAlignment="1">
      <alignment wrapText="1"/>
    </xf>
    <xf numFmtId="170" fontId="2" fillId="9" borderId="51" xfId="0" applyNumberFormat="1" applyFont="1" applyFill="1" applyBorder="1"/>
    <xf numFmtId="170" fontId="2" fillId="0" borderId="52" xfId="0" applyNumberFormat="1" applyFont="1" applyBorder="1"/>
    <xf numFmtId="164" fontId="0" fillId="0" borderId="52" xfId="0" applyNumberFormat="1" applyBorder="1"/>
    <xf numFmtId="170" fontId="2" fillId="9" borderId="46" xfId="0" applyNumberFormat="1" applyFont="1" applyFill="1" applyBorder="1"/>
    <xf numFmtId="164" fontId="0" fillId="0" borderId="34" xfId="0" applyNumberFormat="1" applyBorder="1" applyAlignment="1">
      <alignment wrapText="1"/>
    </xf>
    <xf numFmtId="164" fontId="4" fillId="0" borderId="35" xfId="0" applyNumberFormat="1" applyFont="1" applyBorder="1" applyAlignment="1">
      <alignment wrapText="1"/>
    </xf>
    <xf numFmtId="1" fontId="0" fillId="9" borderId="54" xfId="0" applyNumberFormat="1" applyFill="1" applyBorder="1" applyAlignment="1">
      <alignment horizontal="center" wrapText="1"/>
    </xf>
    <xf numFmtId="170" fontId="2" fillId="0" borderId="44" xfId="0" applyNumberFormat="1" applyFont="1" applyBorder="1" applyAlignment="1">
      <alignment wrapText="1"/>
    </xf>
    <xf numFmtId="164" fontId="0" fillId="0" borderId="44" xfId="0" applyNumberFormat="1" applyBorder="1" applyAlignment="1">
      <alignment wrapText="1"/>
    </xf>
    <xf numFmtId="164" fontId="0" fillId="0" borderId="45" xfId="0" applyNumberFormat="1" applyBorder="1" applyAlignment="1">
      <alignment wrapText="1"/>
    </xf>
    <xf numFmtId="164" fontId="0" fillId="0" borderId="43" xfId="0" applyNumberFormat="1" applyBorder="1" applyAlignment="1">
      <alignment wrapText="1"/>
    </xf>
    <xf numFmtId="164" fontId="4" fillId="0" borderId="52" xfId="0" applyNumberFormat="1" applyFont="1" applyBorder="1" applyAlignment="1">
      <alignment wrapText="1"/>
    </xf>
    <xf numFmtId="164" fontId="0" fillId="0" borderId="47" xfId="0" applyNumberFormat="1" applyBorder="1" applyAlignment="1">
      <alignment wrapText="1"/>
    </xf>
    <xf numFmtId="164" fontId="0" fillId="0" borderId="53" xfId="0" applyNumberFormat="1" applyBorder="1"/>
    <xf numFmtId="164" fontId="0" fillId="0" borderId="35" xfId="0" applyNumberFormat="1" applyBorder="1"/>
    <xf numFmtId="0" fontId="0" fillId="15" borderId="0" xfId="0" applyFill="1" applyAlignment="1">
      <alignment horizontal="center"/>
    </xf>
    <xf numFmtId="49" fontId="2" fillId="14" borderId="5" xfId="0" applyNumberFormat="1" applyFont="1" applyFill="1" applyBorder="1" applyAlignment="1">
      <alignment horizontal="center"/>
    </xf>
    <xf numFmtId="0" fontId="0" fillId="14" borderId="6" xfId="0" applyFill="1" applyBorder="1" applyAlignment="1">
      <alignment horizontal="center"/>
    </xf>
    <xf numFmtId="0" fontId="3" fillId="0" borderId="17" xfId="0" applyFont="1" applyBorder="1"/>
    <xf numFmtId="169" fontId="2" fillId="14" borderId="18" xfId="0" applyNumberFormat="1" applyFont="1" applyFill="1" applyBorder="1" applyAlignment="1">
      <alignment horizontal="center"/>
    </xf>
    <xf numFmtId="0" fontId="2" fillId="2" borderId="5" xfId="0" applyFont="1" applyFill="1" applyBorder="1" applyAlignment="1">
      <alignment horizontal="center"/>
    </xf>
    <xf numFmtId="0" fontId="0" fillId="2" borderId="6" xfId="0" applyFill="1" applyBorder="1" applyAlignment="1">
      <alignment horizontal="center"/>
    </xf>
    <xf numFmtId="0" fontId="21" fillId="16" borderId="3" xfId="0" applyFont="1" applyFill="1" applyBorder="1"/>
    <xf numFmtId="10" fontId="21" fillId="16" borderId="4" xfId="0" applyNumberFormat="1" applyFont="1" applyFill="1" applyBorder="1"/>
    <xf numFmtId="0" fontId="25" fillId="17" borderId="5" xfId="0" applyFont="1" applyFill="1" applyBorder="1" applyAlignment="1">
      <alignment horizontal="center"/>
    </xf>
    <xf numFmtId="1" fontId="4" fillId="2" borderId="17" xfId="0" applyNumberFormat="1" applyFont="1" applyFill="1" applyBorder="1" applyAlignment="1">
      <alignment horizontal="center"/>
    </xf>
    <xf numFmtId="1" fontId="4" fillId="16" borderId="37" xfId="0" applyNumberFormat="1" applyFont="1" applyFill="1" applyBorder="1" applyAlignment="1">
      <alignment horizontal="center"/>
    </xf>
    <xf numFmtId="0" fontId="34" fillId="14" borderId="16" xfId="0" applyFont="1" applyFill="1" applyBorder="1" applyAlignment="1">
      <alignment horizontal="center"/>
    </xf>
    <xf numFmtId="49" fontId="1" fillId="19" borderId="34" xfId="0" applyNumberFormat="1" applyFont="1" applyFill="1" applyBorder="1" applyAlignment="1">
      <alignment horizontal="center"/>
    </xf>
    <xf numFmtId="49" fontId="1" fillId="19" borderId="35" xfId="0" applyNumberFormat="1" applyFont="1" applyFill="1" applyBorder="1" applyAlignment="1">
      <alignment horizontal="center"/>
    </xf>
    <xf numFmtId="164" fontId="1" fillId="0" borderId="32" xfId="0" applyNumberFormat="1" applyFont="1" applyBorder="1"/>
    <xf numFmtId="164" fontId="1" fillId="0" borderId="43" xfId="0" applyNumberFormat="1" applyFont="1" applyBorder="1"/>
    <xf numFmtId="164" fontId="1" fillId="0" borderId="49" xfId="0" applyNumberFormat="1" applyFont="1" applyBorder="1" applyAlignment="1">
      <alignment wrapText="1"/>
    </xf>
    <xf numFmtId="164" fontId="1" fillId="0" borderId="52" xfId="0" applyNumberFormat="1" applyFont="1" applyBorder="1" applyAlignment="1">
      <alignment wrapText="1"/>
    </xf>
    <xf numFmtId="164" fontId="1" fillId="0" borderId="34" xfId="0" applyNumberFormat="1" applyFont="1" applyBorder="1" applyAlignment="1">
      <alignment wrapText="1"/>
    </xf>
    <xf numFmtId="164" fontId="1" fillId="0" borderId="44" xfId="0" applyNumberFormat="1" applyFont="1" applyBorder="1" applyAlignment="1">
      <alignment wrapText="1"/>
    </xf>
    <xf numFmtId="164" fontId="1" fillId="0" borderId="44" xfId="0" applyNumberFormat="1" applyFont="1" applyBorder="1"/>
    <xf numFmtId="164" fontId="1" fillId="9" borderId="43" xfId="0" applyNumberFormat="1" applyFont="1" applyFill="1" applyBorder="1"/>
    <xf numFmtId="164" fontId="1" fillId="0" borderId="39" xfId="0" applyNumberFormat="1" applyFont="1" applyBorder="1"/>
    <xf numFmtId="164" fontId="1" fillId="0" borderId="52" xfId="0" applyNumberFormat="1" applyFont="1" applyBorder="1"/>
    <xf numFmtId="164" fontId="1" fillId="0" borderId="34" xfId="0" applyNumberFormat="1" applyFont="1" applyBorder="1"/>
    <xf numFmtId="164" fontId="1" fillId="0" borderId="53" xfId="0" applyNumberFormat="1" applyFont="1" applyBorder="1" applyAlignment="1">
      <alignment wrapText="1"/>
    </xf>
    <xf numFmtId="164" fontId="1" fillId="0" borderId="47" xfId="0" applyNumberFormat="1" applyFont="1" applyBorder="1"/>
    <xf numFmtId="164" fontId="1" fillId="0" borderId="33" xfId="0" applyNumberFormat="1" applyFont="1" applyBorder="1"/>
    <xf numFmtId="164" fontId="1" fillId="0" borderId="45" xfId="0" applyNumberFormat="1" applyFont="1" applyBorder="1"/>
    <xf numFmtId="164" fontId="4" fillId="0" borderId="47" xfId="0" applyNumberFormat="1" applyFont="1" applyBorder="1"/>
    <xf numFmtId="0" fontId="38" fillId="2" borderId="16" xfId="0" applyFont="1" applyFill="1" applyBorder="1" applyAlignment="1">
      <alignment horizontal="left"/>
    </xf>
    <xf numFmtId="0" fontId="38" fillId="2" borderId="17" xfId="0" applyFont="1" applyFill="1" applyBorder="1" applyAlignment="1">
      <alignment horizontal="left"/>
    </xf>
    <xf numFmtId="0" fontId="38" fillId="2" borderId="18" xfId="0" applyFont="1" applyFill="1" applyBorder="1" applyAlignment="1">
      <alignment horizontal="left"/>
    </xf>
    <xf numFmtId="0" fontId="37" fillId="3" borderId="4" xfId="0" applyFont="1" applyFill="1" applyBorder="1" applyAlignment="1">
      <alignment horizontal="center"/>
    </xf>
    <xf numFmtId="0" fontId="27" fillId="18" borderId="1" xfId="0" applyFont="1" applyFill="1" applyBorder="1" applyAlignment="1">
      <alignment horizontal="center"/>
    </xf>
    <xf numFmtId="0" fontId="27" fillId="18" borderId="30" xfId="0" applyFont="1" applyFill="1" applyBorder="1" applyAlignment="1">
      <alignment horizontal="center"/>
    </xf>
    <xf numFmtId="0" fontId="27" fillId="18" borderId="2" xfId="0" applyFont="1" applyFill="1" applyBorder="1" applyAlignment="1">
      <alignment horizontal="center"/>
    </xf>
    <xf numFmtId="0" fontId="28" fillId="18" borderId="3" xfId="0" applyFont="1" applyFill="1" applyBorder="1" applyAlignment="1">
      <alignment horizontal="center"/>
    </xf>
    <xf numFmtId="0" fontId="29" fillId="18" borderId="0" xfId="0" applyFont="1" applyFill="1" applyAlignment="1">
      <alignment horizontal="center"/>
    </xf>
    <xf numFmtId="0" fontId="29" fillId="18" borderId="4" xfId="0" applyFont="1" applyFill="1" applyBorder="1" applyAlignment="1">
      <alignment horizontal="center"/>
    </xf>
    <xf numFmtId="14" fontId="32" fillId="17" borderId="7" xfId="0" applyNumberFormat="1" applyFont="1" applyFill="1" applyBorder="1" applyAlignment="1">
      <alignment horizontal="center" wrapText="1"/>
    </xf>
    <xf numFmtId="0" fontId="32" fillId="17" borderId="36" xfId="0" applyFont="1" applyFill="1" applyBorder="1" applyAlignment="1">
      <alignment horizontal="center" wrapText="1"/>
    </xf>
    <xf numFmtId="0" fontId="32" fillId="17" borderId="7" xfId="0" applyFont="1" applyFill="1" applyBorder="1" applyAlignment="1">
      <alignment horizontal="center" wrapText="1"/>
    </xf>
    <xf numFmtId="0" fontId="0" fillId="0" borderId="36" xfId="0" applyBorder="1" applyAlignment="1">
      <alignment horizontal="center" wrapText="1"/>
    </xf>
    <xf numFmtId="0" fontId="2" fillId="2" borderId="1" xfId="0" applyFont="1" applyFill="1" applyBorder="1"/>
    <xf numFmtId="0" fontId="0" fillId="2" borderId="2" xfId="0" applyFill="1" applyBorder="1"/>
    <xf numFmtId="0" fontId="2" fillId="2" borderId="3" xfId="0" applyFont="1" applyFill="1" applyBorder="1"/>
    <xf numFmtId="0" fontId="0" fillId="2" borderId="4" xfId="0" applyFill="1" applyBorder="1"/>
    <xf numFmtId="0" fontId="2" fillId="2" borderId="5" xfId="0" applyFont="1" applyFill="1" applyBorder="1"/>
    <xf numFmtId="0" fontId="0" fillId="2" borderId="6" xfId="0" applyFill="1" applyBorder="1"/>
    <xf numFmtId="1" fontId="0" fillId="2" borderId="4" xfId="0" applyNumberFormat="1" applyFill="1" applyBorder="1" applyAlignment="1">
      <alignment horizontal="center"/>
    </xf>
    <xf numFmtId="164" fontId="1" fillId="14" borderId="1" xfId="0" applyNumberFormat="1" applyFont="1" applyFill="1" applyBorder="1" applyAlignment="1">
      <alignment horizontal="center"/>
    </xf>
    <xf numFmtId="10" fontId="39" fillId="14" borderId="3" xfId="0" applyNumberFormat="1" applyFont="1" applyFill="1" applyBorder="1" applyAlignment="1">
      <alignment horizontal="center"/>
    </xf>
    <xf numFmtId="10" fontId="38" fillId="14" borderId="3" xfId="0" applyNumberFormat="1" applyFont="1" applyFill="1" applyBorder="1" applyAlignment="1">
      <alignment horizontal="center"/>
    </xf>
    <xf numFmtId="9" fontId="0" fillId="20" borderId="3" xfId="1" applyNumberFormat="1" applyFont="1" applyFill="1" applyBorder="1" applyAlignment="1">
      <alignment horizontal="center"/>
    </xf>
    <xf numFmtId="9" fontId="25" fillId="17" borderId="3" xfId="1" applyNumberFormat="1" applyFont="1" applyFill="1" applyBorder="1" applyAlignment="1">
      <alignment horizontal="center"/>
    </xf>
    <xf numFmtId="164" fontId="25" fillId="17" borderId="1" xfId="0" applyNumberFormat="1" applyFont="1" applyFill="1" applyBorder="1" applyAlignment="1">
      <alignment horizontal="center"/>
    </xf>
    <xf numFmtId="0" fontId="25" fillId="17" borderId="6" xfId="0" applyFont="1" applyFill="1" applyBorder="1" applyAlignment="1">
      <alignment horizontal="center"/>
    </xf>
    <xf numFmtId="1" fontId="25" fillId="17" borderId="4" xfId="0" applyNumberFormat="1" applyFont="1" applyFill="1" applyBorder="1" applyAlignment="1">
      <alignment horizontal="center"/>
    </xf>
    <xf numFmtId="1" fontId="0" fillId="5" borderId="4" xfId="0" applyNumberFormat="1" applyFill="1" applyBorder="1" applyAlignment="1">
      <alignment horizontal="right"/>
    </xf>
    <xf numFmtId="0" fontId="1" fillId="0" borderId="4" xfId="0" applyFont="1" applyBorder="1"/>
    <xf numFmtId="0" fontId="34" fillId="0" borderId="3" xfId="0" applyFont="1" applyBorder="1"/>
    <xf numFmtId="44" fontId="34" fillId="0" borderId="3" xfId="0" applyNumberFormat="1" applyFont="1" applyBorder="1"/>
    <xf numFmtId="164" fontId="1" fillId="3" borderId="1" xfId="0" applyNumberFormat="1" applyFont="1" applyFill="1" applyBorder="1" applyAlignment="1">
      <alignment horizontal="center"/>
    </xf>
  </cellXfs>
  <cellStyles count="163">
    <cellStyle name="48_description" xfId="3" xr:uid="{00000000-0005-0000-0000-000000000000}"/>
    <cellStyle name="Commentaire" xfId="4" xr:uid="{00000000-0005-0000-0000-000001000000}"/>
    <cellStyle name="Euro" xfId="5" xr:uid="{00000000-0005-0000-0000-000002000000}"/>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2" xfId="6" xr:uid="{00000000-0005-0000-0000-00004A000000}"/>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Monétaire" xfId="1" builtinId="4"/>
    <cellStyle name="Monétaire 2" xfId="7" xr:uid="{00000000-0005-0000-0000-000093000000}"/>
    <cellStyle name="Monétaire 2 2" xfId="8" xr:uid="{00000000-0005-0000-0000-000094000000}"/>
    <cellStyle name="Monétaire 3" xfId="9" xr:uid="{00000000-0005-0000-0000-000095000000}"/>
    <cellStyle name="Normal" xfId="0" builtinId="0"/>
    <cellStyle name="Normal 2" xfId="10" xr:uid="{00000000-0005-0000-0000-000097000000}"/>
    <cellStyle name="Normal 2 2" xfId="11" xr:uid="{00000000-0005-0000-0000-000098000000}"/>
    <cellStyle name="Normal 2 2 2" xfId="12" xr:uid="{00000000-0005-0000-0000-000099000000}"/>
    <cellStyle name="Pourcentage" xfId="2" builtinId="5"/>
    <cellStyle name="Pourcentage 2" xfId="13" xr:uid="{00000000-0005-0000-0000-00009B000000}"/>
    <cellStyle name="Satisfaisant" xfId="14" xr:uid="{00000000-0005-0000-0000-00009C000000}"/>
    <cellStyle name="Titre" xfId="15" xr:uid="{00000000-0005-0000-0000-00009D000000}"/>
    <cellStyle name="Titre 1" xfId="16" xr:uid="{00000000-0005-0000-0000-00009E000000}"/>
    <cellStyle name="Titre 2" xfId="17" xr:uid="{00000000-0005-0000-0000-00009F000000}"/>
    <cellStyle name="Titre 3" xfId="18" xr:uid="{00000000-0005-0000-0000-0000A0000000}"/>
    <cellStyle name="Titre 4" xfId="19" xr:uid="{00000000-0005-0000-0000-0000A1000000}"/>
    <cellStyle name="Vérification" xfId="20" xr:uid="{00000000-0005-0000-0000-0000A2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54"/>
  <sheetViews>
    <sheetView zoomScale="125" workbookViewId="0">
      <pane xSplit="3" ySplit="8" topLeftCell="F9" activePane="bottomRight" state="frozen"/>
      <selection pane="topRight" activeCell="D1" sqref="D1"/>
      <selection pane="bottomLeft" activeCell="A9" sqref="A9"/>
      <selection pane="bottomRight" activeCell="D6" sqref="D6"/>
    </sheetView>
  </sheetViews>
  <sheetFormatPr baseColWidth="10" defaultRowHeight="13" x14ac:dyDescent="0.15"/>
  <cols>
    <col min="1" max="1" width="1.5" customWidth="1"/>
    <col min="2" max="2" width="2.5" customWidth="1"/>
    <col min="4" max="4" width="15.1640625" bestFit="1" customWidth="1"/>
    <col min="5" max="5" width="11" customWidth="1"/>
    <col min="6" max="6" width="15.1640625" bestFit="1" customWidth="1"/>
    <col min="7" max="7" width="14.1640625" customWidth="1"/>
    <col min="8" max="8" width="14" customWidth="1"/>
    <col min="9" max="9" width="14" bestFit="1" customWidth="1"/>
    <col min="10" max="10" width="13.83203125" bestFit="1" customWidth="1"/>
    <col min="11" max="11" width="15" bestFit="1" customWidth="1"/>
    <col min="12" max="12" width="15.5" customWidth="1"/>
    <col min="13" max="13" width="14.33203125" customWidth="1"/>
    <col min="14" max="15" width="14.6640625" customWidth="1"/>
    <col min="16" max="16" width="11.6640625" bestFit="1" customWidth="1"/>
    <col min="21" max="22" width="12.33203125" bestFit="1" customWidth="1"/>
  </cols>
  <sheetData>
    <row r="1" spans="2:16" ht="14" thickBot="1" x14ac:dyDescent="0.2"/>
    <row r="2" spans="2:16" ht="19" thickTop="1" x14ac:dyDescent="0.2">
      <c r="B2" s="292" t="s">
        <v>233</v>
      </c>
      <c r="C2" s="293"/>
      <c r="D2" s="293"/>
      <c r="E2" s="293"/>
      <c r="F2" s="293"/>
      <c r="G2" s="293"/>
      <c r="H2" s="293"/>
      <c r="I2" s="293"/>
      <c r="J2" s="293"/>
      <c r="K2" s="293"/>
      <c r="L2" s="293"/>
      <c r="M2" s="293"/>
      <c r="N2" s="293"/>
      <c r="O2" s="294"/>
    </row>
    <row r="3" spans="2:16" ht="16" x14ac:dyDescent="0.2">
      <c r="B3" s="295" t="s">
        <v>221</v>
      </c>
      <c r="C3" s="296"/>
      <c r="D3" s="296"/>
      <c r="E3" s="296"/>
      <c r="F3" s="296"/>
      <c r="G3" s="296"/>
      <c r="H3" s="296"/>
      <c r="I3" s="296"/>
      <c r="J3" s="296"/>
      <c r="K3" s="296"/>
      <c r="L3" s="296"/>
      <c r="M3" s="296"/>
      <c r="N3" s="296"/>
      <c r="O3" s="297"/>
    </row>
    <row r="4" spans="2:16" ht="14" thickBot="1" x14ac:dyDescent="0.2">
      <c r="B4" s="203"/>
      <c r="C4" s="204"/>
      <c r="D4" s="204"/>
      <c r="E4" s="204"/>
      <c r="F4" s="204"/>
      <c r="G4" s="204"/>
      <c r="H4" s="204"/>
      <c r="I4" s="204"/>
      <c r="J4" s="204"/>
      <c r="K4" s="204"/>
      <c r="L4" s="204"/>
      <c r="M4" s="204"/>
      <c r="N4" s="204"/>
      <c r="O4" s="205"/>
    </row>
    <row r="5" spans="2:16" ht="14" thickTop="1" x14ac:dyDescent="0.15">
      <c r="B5" s="206"/>
      <c r="C5" s="207"/>
      <c r="D5" s="208" t="s">
        <v>177</v>
      </c>
      <c r="E5" s="208" t="s">
        <v>178</v>
      </c>
      <c r="F5" s="208" t="s">
        <v>179</v>
      </c>
      <c r="G5" s="208" t="s">
        <v>3</v>
      </c>
      <c r="H5" s="208" t="s">
        <v>180</v>
      </c>
      <c r="I5" s="208" t="s">
        <v>181</v>
      </c>
      <c r="J5" s="208" t="s">
        <v>182</v>
      </c>
      <c r="K5" s="208" t="s">
        <v>183</v>
      </c>
      <c r="L5" s="208" t="s">
        <v>184</v>
      </c>
      <c r="M5" s="208" t="s">
        <v>185</v>
      </c>
      <c r="N5" s="208" t="s">
        <v>186</v>
      </c>
      <c r="O5" s="209" t="s">
        <v>187</v>
      </c>
    </row>
    <row r="6" spans="2:16" ht="14" thickBot="1" x14ac:dyDescent="0.2">
      <c r="B6" s="210"/>
      <c r="C6" s="211"/>
      <c r="D6" s="270" t="s">
        <v>209</v>
      </c>
      <c r="E6" s="270" t="s">
        <v>210</v>
      </c>
      <c r="F6" s="270" t="s">
        <v>211</v>
      </c>
      <c r="G6" s="270" t="s">
        <v>212</v>
      </c>
      <c r="H6" s="270" t="s">
        <v>213</v>
      </c>
      <c r="I6" s="270" t="s">
        <v>214</v>
      </c>
      <c r="J6" s="270" t="s">
        <v>215</v>
      </c>
      <c r="K6" s="270" t="s">
        <v>216</v>
      </c>
      <c r="L6" s="270" t="s">
        <v>217</v>
      </c>
      <c r="M6" s="270" t="s">
        <v>218</v>
      </c>
      <c r="N6" s="270" t="s">
        <v>219</v>
      </c>
      <c r="O6" s="271" t="s">
        <v>220</v>
      </c>
    </row>
    <row r="7" spans="2:16" ht="15" thickTop="1" thickBot="1" x14ac:dyDescent="0.2">
      <c r="B7" s="298" t="s">
        <v>188</v>
      </c>
      <c r="C7" s="299"/>
      <c r="D7" s="268">
        <v>100</v>
      </c>
      <c r="E7" s="212">
        <f t="shared" ref="E7:O7" si="0">+D7</f>
        <v>100</v>
      </c>
      <c r="F7" s="212">
        <f t="shared" si="0"/>
        <v>100</v>
      </c>
      <c r="G7" s="212">
        <f t="shared" si="0"/>
        <v>100</v>
      </c>
      <c r="H7" s="212">
        <f t="shared" si="0"/>
        <v>100</v>
      </c>
      <c r="I7" s="212">
        <f t="shared" si="0"/>
        <v>100</v>
      </c>
      <c r="J7" s="212">
        <f t="shared" si="0"/>
        <v>100</v>
      </c>
      <c r="K7" s="212">
        <f t="shared" si="0"/>
        <v>100</v>
      </c>
      <c r="L7" s="212">
        <f t="shared" si="0"/>
        <v>100</v>
      </c>
      <c r="M7" s="212">
        <f t="shared" si="0"/>
        <v>100</v>
      </c>
      <c r="N7" s="212">
        <f t="shared" si="0"/>
        <v>100</v>
      </c>
      <c r="O7" s="213">
        <f t="shared" si="0"/>
        <v>100</v>
      </c>
    </row>
    <row r="8" spans="2:16" ht="15" thickTop="1" thickBot="1" x14ac:dyDescent="0.2">
      <c r="B8" s="300" t="s">
        <v>189</v>
      </c>
      <c r="C8" s="301"/>
      <c r="D8" s="214">
        <v>31</v>
      </c>
      <c r="E8" s="214">
        <v>29</v>
      </c>
      <c r="F8" s="214">
        <v>31</v>
      </c>
      <c r="G8" s="214">
        <v>30</v>
      </c>
      <c r="H8" s="214">
        <v>31</v>
      </c>
      <c r="I8" s="214">
        <v>30</v>
      </c>
      <c r="J8" s="214">
        <v>31</v>
      </c>
      <c r="K8" s="214">
        <v>31</v>
      </c>
      <c r="L8" s="214">
        <v>30</v>
      </c>
      <c r="M8" s="214">
        <v>31</v>
      </c>
      <c r="N8" s="214">
        <v>30</v>
      </c>
      <c r="O8" s="215">
        <v>31</v>
      </c>
      <c r="P8" s="216">
        <f>+SUM(D8:O8)</f>
        <v>366</v>
      </c>
    </row>
    <row r="9" spans="2:16" ht="14" thickTop="1" x14ac:dyDescent="0.15">
      <c r="B9" s="217">
        <v>1</v>
      </c>
      <c r="C9" s="218" t="s">
        <v>190</v>
      </c>
      <c r="D9" s="219">
        <v>45292</v>
      </c>
      <c r="E9" s="219" t="s">
        <v>0</v>
      </c>
      <c r="F9" s="219" t="s">
        <v>0</v>
      </c>
      <c r="G9" s="219"/>
      <c r="H9" s="272" t="s">
        <v>0</v>
      </c>
      <c r="I9" s="219" t="s">
        <v>0</v>
      </c>
      <c r="J9" s="219" t="s">
        <v>0</v>
      </c>
      <c r="K9" s="219" t="s">
        <v>0</v>
      </c>
      <c r="L9" s="219" t="s">
        <v>0</v>
      </c>
      <c r="M9" s="219" t="s">
        <v>0</v>
      </c>
      <c r="N9" s="219" t="s">
        <v>0</v>
      </c>
      <c r="O9" s="220" t="s">
        <v>0</v>
      </c>
    </row>
    <row r="10" spans="2:16" x14ac:dyDescent="0.15">
      <c r="B10" s="221" t="s">
        <v>0</v>
      </c>
      <c r="C10" s="222" t="s">
        <v>191</v>
      </c>
      <c r="D10" s="223" t="s">
        <v>0</v>
      </c>
      <c r="E10" s="223" t="s">
        <v>0</v>
      </c>
      <c r="F10" s="223" t="s">
        <v>0</v>
      </c>
      <c r="G10" s="223" t="s">
        <v>0</v>
      </c>
      <c r="H10" s="278" t="s">
        <v>0</v>
      </c>
      <c r="I10" s="223" t="s">
        <v>0</v>
      </c>
      <c r="J10" s="223" t="s">
        <v>0</v>
      </c>
      <c r="K10" s="224" t="s">
        <v>0</v>
      </c>
      <c r="L10" s="223" t="s">
        <v>0</v>
      </c>
      <c r="M10" s="223" t="s">
        <v>0</v>
      </c>
      <c r="N10" s="223" t="s">
        <v>0</v>
      </c>
      <c r="O10" s="225" t="s">
        <v>0</v>
      </c>
    </row>
    <row r="11" spans="2:16" x14ac:dyDescent="0.15">
      <c r="B11" s="221" t="s">
        <v>0</v>
      </c>
      <c r="C11" s="222" t="s">
        <v>192</v>
      </c>
      <c r="D11" s="223" t="s">
        <v>0</v>
      </c>
      <c r="E11" s="278" t="s">
        <v>0</v>
      </c>
      <c r="F11" s="278" t="s">
        <v>0</v>
      </c>
      <c r="G11" s="223" t="s">
        <v>0</v>
      </c>
      <c r="H11" s="278" t="s">
        <v>0</v>
      </c>
      <c r="I11" s="223" t="s">
        <v>0</v>
      </c>
      <c r="J11" s="223" t="s">
        <v>0</v>
      </c>
      <c r="K11" s="224" t="s">
        <v>0</v>
      </c>
      <c r="L11" s="223" t="s">
        <v>0</v>
      </c>
      <c r="M11" s="223" t="s">
        <v>0</v>
      </c>
      <c r="N11" s="278" t="s">
        <v>0</v>
      </c>
      <c r="O11" s="225" t="s">
        <v>0</v>
      </c>
    </row>
    <row r="12" spans="2:16" x14ac:dyDescent="0.15">
      <c r="B12" s="221" t="s">
        <v>0</v>
      </c>
      <c r="C12" s="222" t="s">
        <v>193</v>
      </c>
      <c r="D12" s="223" t="s">
        <v>0</v>
      </c>
      <c r="E12" s="278">
        <v>45323</v>
      </c>
      <c r="F12" s="278" t="s">
        <v>0</v>
      </c>
      <c r="G12" s="223" t="s">
        <v>0</v>
      </c>
      <c r="H12" s="278" t="s">
        <v>0</v>
      </c>
      <c r="I12" s="278" t="s">
        <v>0</v>
      </c>
      <c r="J12" s="223" t="s">
        <v>0</v>
      </c>
      <c r="K12" s="224" t="s">
        <v>0</v>
      </c>
      <c r="L12" s="223" t="s">
        <v>0</v>
      </c>
      <c r="M12" s="223" t="s">
        <v>0</v>
      </c>
      <c r="N12" s="278" t="s">
        <v>0</v>
      </c>
      <c r="O12" s="225" t="s">
        <v>0</v>
      </c>
    </row>
    <row r="13" spans="2:16" x14ac:dyDescent="0.15">
      <c r="B13" s="221" t="s">
        <v>0</v>
      </c>
      <c r="C13" s="222" t="s">
        <v>194</v>
      </c>
      <c r="D13" s="223" t="s">
        <v>0</v>
      </c>
      <c r="E13" s="278" t="s">
        <v>0</v>
      </c>
      <c r="F13" s="278" t="s">
        <v>0</v>
      </c>
      <c r="G13" s="223" t="s">
        <v>0</v>
      </c>
      <c r="H13" s="278" t="s">
        <v>0</v>
      </c>
      <c r="I13" s="278" t="s">
        <v>0</v>
      </c>
      <c r="J13" s="223" t="s">
        <v>0</v>
      </c>
      <c r="K13" s="224" t="s">
        <v>0</v>
      </c>
      <c r="L13" s="278" t="s">
        <v>0</v>
      </c>
      <c r="M13" s="223" t="s">
        <v>0</v>
      </c>
      <c r="N13" s="278" t="s">
        <v>0</v>
      </c>
      <c r="O13" s="286" t="s">
        <v>0</v>
      </c>
    </row>
    <row r="14" spans="2:16" x14ac:dyDescent="0.15">
      <c r="B14" s="221" t="s">
        <v>0</v>
      </c>
      <c r="C14" s="222" t="s">
        <v>195</v>
      </c>
      <c r="D14" s="223" t="s">
        <v>0</v>
      </c>
      <c r="E14" s="278" t="s">
        <v>0</v>
      </c>
      <c r="F14" s="278" t="s">
        <v>0</v>
      </c>
      <c r="G14" s="278" t="s">
        <v>0</v>
      </c>
      <c r="H14" s="278" t="s">
        <v>0</v>
      </c>
      <c r="I14" s="278" t="s">
        <v>0</v>
      </c>
      <c r="J14" s="224" t="s">
        <v>0</v>
      </c>
      <c r="K14" s="224" t="s">
        <v>0</v>
      </c>
      <c r="L14" s="278" t="s">
        <v>0</v>
      </c>
      <c r="M14" s="223" t="s">
        <v>0</v>
      </c>
      <c r="N14" s="278" t="s">
        <v>0</v>
      </c>
      <c r="O14" s="286" t="s">
        <v>0</v>
      </c>
    </row>
    <row r="15" spans="2:16" ht="14" thickBot="1" x14ac:dyDescent="0.2">
      <c r="B15" s="226" t="s">
        <v>0</v>
      </c>
      <c r="C15" s="227" t="s">
        <v>196</v>
      </c>
      <c r="D15" s="228" t="s">
        <v>0</v>
      </c>
      <c r="E15" s="278" t="s">
        <v>0</v>
      </c>
      <c r="F15" s="278" t="s">
        <v>0</v>
      </c>
      <c r="G15" s="280" t="s">
        <v>0</v>
      </c>
      <c r="H15" s="278" t="s">
        <v>0</v>
      </c>
      <c r="I15" s="278" t="s">
        <v>0</v>
      </c>
      <c r="J15" s="282" t="s">
        <v>0</v>
      </c>
      <c r="K15" s="278" t="s">
        <v>0</v>
      </c>
      <c r="L15" s="280" t="s">
        <v>0</v>
      </c>
      <c r="M15" s="280" t="s">
        <v>0</v>
      </c>
      <c r="N15" s="224" t="s">
        <v>0</v>
      </c>
      <c r="O15" s="286" t="s">
        <v>0</v>
      </c>
    </row>
    <row r="16" spans="2:16" ht="14" thickTop="1" x14ac:dyDescent="0.15">
      <c r="B16" s="217">
        <v>2</v>
      </c>
      <c r="C16" s="218" t="str">
        <f t="shared" ref="C16:C42" si="1">+C9</f>
        <v>Lundi</v>
      </c>
      <c r="D16" s="272" t="s">
        <v>0</v>
      </c>
      <c r="E16" s="272" t="s">
        <v>0</v>
      </c>
      <c r="F16" s="230" t="s">
        <v>0</v>
      </c>
      <c r="G16" s="272" t="s">
        <v>0</v>
      </c>
      <c r="H16" s="272" t="s">
        <v>0</v>
      </c>
      <c r="I16" s="272" t="s">
        <v>0</v>
      </c>
      <c r="J16" s="278" t="s">
        <v>0</v>
      </c>
      <c r="K16" s="272" t="s">
        <v>0</v>
      </c>
      <c r="L16" s="230" t="s">
        <v>0</v>
      </c>
      <c r="M16" s="272" t="s">
        <v>0</v>
      </c>
      <c r="N16" s="272" t="s">
        <v>0</v>
      </c>
      <c r="O16" s="285" t="s">
        <v>0</v>
      </c>
    </row>
    <row r="17" spans="2:15" x14ac:dyDescent="0.15">
      <c r="B17" s="221" t="s">
        <v>0</v>
      </c>
      <c r="C17" s="222" t="str">
        <f t="shared" si="1"/>
        <v>Mardi</v>
      </c>
      <c r="D17" s="273" t="s">
        <v>0</v>
      </c>
      <c r="E17" s="273" t="s">
        <v>0</v>
      </c>
      <c r="F17" s="231" t="s">
        <v>0</v>
      </c>
      <c r="G17" s="273" t="s">
        <v>0</v>
      </c>
      <c r="H17" s="273" t="s">
        <v>0</v>
      </c>
      <c r="I17" s="273" t="s">
        <v>0</v>
      </c>
      <c r="J17" s="273" t="s">
        <v>0</v>
      </c>
      <c r="K17" s="273" t="s">
        <v>0</v>
      </c>
      <c r="L17" s="273" t="s">
        <v>0</v>
      </c>
      <c r="M17" s="273" t="s">
        <v>0</v>
      </c>
      <c r="N17" s="273" t="s">
        <v>0</v>
      </c>
      <c r="O17" s="284" t="s">
        <v>0</v>
      </c>
    </row>
    <row r="18" spans="2:15" x14ac:dyDescent="0.15">
      <c r="B18" s="221" t="s">
        <v>0</v>
      </c>
      <c r="C18" s="222" t="str">
        <f t="shared" si="1"/>
        <v>Mercredi</v>
      </c>
      <c r="D18" s="273" t="s">
        <v>0</v>
      </c>
      <c r="E18" s="273" t="s">
        <v>0</v>
      </c>
      <c r="F18" s="231" t="s">
        <v>0</v>
      </c>
      <c r="G18" s="273" t="s">
        <v>0</v>
      </c>
      <c r="H18" s="273" t="s">
        <v>0</v>
      </c>
      <c r="I18" s="273" t="s">
        <v>0</v>
      </c>
      <c r="J18" s="273" t="s">
        <v>0</v>
      </c>
      <c r="K18" s="273" t="s">
        <v>0</v>
      </c>
      <c r="L18" s="273" t="s">
        <v>0</v>
      </c>
      <c r="M18" s="273" t="s">
        <v>0</v>
      </c>
      <c r="N18" s="273" t="s">
        <v>0</v>
      </c>
      <c r="O18" s="284" t="s">
        <v>0</v>
      </c>
    </row>
    <row r="19" spans="2:15" x14ac:dyDescent="0.15">
      <c r="B19" s="221" t="s">
        <v>0</v>
      </c>
      <c r="C19" s="222" t="str">
        <f t="shared" si="1"/>
        <v>Jeudi</v>
      </c>
      <c r="D19" s="273" t="s">
        <v>0</v>
      </c>
      <c r="E19" s="279" t="s">
        <v>0</v>
      </c>
      <c r="F19" s="231" t="s">
        <v>0</v>
      </c>
      <c r="G19" s="273" t="s">
        <v>0</v>
      </c>
      <c r="H19" s="273" t="s">
        <v>0</v>
      </c>
      <c r="I19" s="273" t="s">
        <v>0</v>
      </c>
      <c r="J19" s="273" t="s">
        <v>0</v>
      </c>
      <c r="K19" s="273" t="s">
        <v>0</v>
      </c>
      <c r="L19" s="273" t="s">
        <v>0</v>
      </c>
      <c r="M19" s="273" t="s">
        <v>0</v>
      </c>
      <c r="N19" s="273" t="s">
        <v>0</v>
      </c>
      <c r="O19" s="284" t="s">
        <v>0</v>
      </c>
    </row>
    <row r="20" spans="2:15" x14ac:dyDescent="0.15">
      <c r="B20" s="221" t="s">
        <v>0</v>
      </c>
      <c r="C20" s="222" t="str">
        <f t="shared" si="1"/>
        <v>Vendredi</v>
      </c>
      <c r="D20" s="273" t="s">
        <v>0</v>
      </c>
      <c r="E20" s="273" t="s">
        <v>0</v>
      </c>
      <c r="F20" s="231" t="s">
        <v>0</v>
      </c>
      <c r="G20" s="273" t="s">
        <v>0</v>
      </c>
      <c r="H20" s="273" t="s">
        <v>0</v>
      </c>
      <c r="I20" s="273" t="s">
        <v>0</v>
      </c>
      <c r="J20" s="273" t="s">
        <v>0</v>
      </c>
      <c r="K20" s="273" t="s">
        <v>0</v>
      </c>
      <c r="L20" s="273" t="s">
        <v>0</v>
      </c>
      <c r="M20" s="273" t="s">
        <v>0</v>
      </c>
      <c r="N20" s="273" t="s">
        <v>0</v>
      </c>
      <c r="O20" s="284" t="s">
        <v>0</v>
      </c>
    </row>
    <row r="21" spans="2:15" x14ac:dyDescent="0.15">
      <c r="B21" s="221" t="s">
        <v>0</v>
      </c>
      <c r="C21" s="222" t="str">
        <f t="shared" si="1"/>
        <v>Samedi</v>
      </c>
      <c r="D21" s="273" t="s">
        <v>0</v>
      </c>
      <c r="E21" s="273" t="s">
        <v>0</v>
      </c>
      <c r="F21" s="273" t="s">
        <v>0</v>
      </c>
      <c r="G21" s="273" t="s">
        <v>0</v>
      </c>
      <c r="H21" s="273" t="s">
        <v>0</v>
      </c>
      <c r="I21" s="273" t="s">
        <v>0</v>
      </c>
      <c r="J21" s="273" t="s">
        <v>0</v>
      </c>
      <c r="K21" s="273" t="s">
        <v>0</v>
      </c>
      <c r="L21" s="273" t="s">
        <v>0</v>
      </c>
      <c r="M21" s="273" t="s">
        <v>0</v>
      </c>
      <c r="N21" s="273" t="s">
        <v>0</v>
      </c>
      <c r="O21" s="284" t="s">
        <v>0</v>
      </c>
    </row>
    <row r="22" spans="2:15" ht="14" thickBot="1" x14ac:dyDescent="0.2">
      <c r="B22" s="226" t="s">
        <v>0</v>
      </c>
      <c r="C22" s="227" t="str">
        <f t="shared" si="1"/>
        <v>Dimanche</v>
      </c>
      <c r="D22" s="273" t="s">
        <v>0</v>
      </c>
      <c r="E22" s="273" t="s">
        <v>0</v>
      </c>
      <c r="F22" s="231" t="s">
        <v>0</v>
      </c>
      <c r="G22" s="273" t="s">
        <v>0</v>
      </c>
      <c r="H22" s="231" t="s">
        <v>0</v>
      </c>
      <c r="I22" s="273" t="s">
        <v>0</v>
      </c>
      <c r="J22" s="282" t="s">
        <v>0</v>
      </c>
      <c r="K22" s="282" t="s">
        <v>0</v>
      </c>
      <c r="L22" s="273" t="s">
        <v>0</v>
      </c>
      <c r="M22" s="273" t="s">
        <v>0</v>
      </c>
      <c r="N22" s="273" t="s">
        <v>0</v>
      </c>
      <c r="O22" s="284" t="s">
        <v>0</v>
      </c>
    </row>
    <row r="23" spans="2:15" ht="14" thickTop="1" x14ac:dyDescent="0.15">
      <c r="B23" s="217">
        <v>3</v>
      </c>
      <c r="C23" s="218" t="str">
        <f t="shared" si="1"/>
        <v>Lundi</v>
      </c>
      <c r="D23" s="272" t="s">
        <v>0</v>
      </c>
      <c r="E23" s="272" t="s">
        <v>0</v>
      </c>
      <c r="F23" s="272" t="s">
        <v>0</v>
      </c>
      <c r="G23" s="272" t="s">
        <v>0</v>
      </c>
      <c r="H23" s="272" t="s">
        <v>0</v>
      </c>
      <c r="I23" s="272" t="s">
        <v>0</v>
      </c>
      <c r="J23" s="278" t="s">
        <v>0</v>
      </c>
      <c r="K23" s="272" t="s">
        <v>0</v>
      </c>
      <c r="L23" s="272" t="s">
        <v>0</v>
      </c>
      <c r="M23" s="230" t="s">
        <v>0</v>
      </c>
      <c r="N23" s="272" t="s">
        <v>0</v>
      </c>
      <c r="O23" s="285" t="s">
        <v>0</v>
      </c>
    </row>
    <row r="24" spans="2:15" x14ac:dyDescent="0.15">
      <c r="B24" s="221" t="s">
        <v>0</v>
      </c>
      <c r="C24" s="222" t="str">
        <f t="shared" si="1"/>
        <v>Mardi</v>
      </c>
      <c r="D24" s="273" t="s">
        <v>0</v>
      </c>
      <c r="E24" s="231" t="s">
        <v>0</v>
      </c>
      <c r="F24" s="273" t="s">
        <v>0</v>
      </c>
      <c r="G24" s="273" t="s">
        <v>0</v>
      </c>
      <c r="H24" s="273" t="s">
        <v>0</v>
      </c>
      <c r="I24" s="273" t="s">
        <v>0</v>
      </c>
      <c r="J24" s="273" t="s">
        <v>0</v>
      </c>
      <c r="K24" s="273" t="s">
        <v>0</v>
      </c>
      <c r="L24" s="273" t="s">
        <v>0</v>
      </c>
      <c r="M24" s="273" t="s">
        <v>0</v>
      </c>
      <c r="N24" s="273" t="s">
        <v>0</v>
      </c>
      <c r="O24" s="284" t="s">
        <v>0</v>
      </c>
    </row>
    <row r="25" spans="2:15" x14ac:dyDescent="0.15">
      <c r="B25" s="221" t="s">
        <v>0</v>
      </c>
      <c r="C25" s="222" t="str">
        <f t="shared" si="1"/>
        <v>Mercredi</v>
      </c>
      <c r="D25" s="273" t="s">
        <v>0</v>
      </c>
      <c r="E25" s="273" t="s">
        <v>0</v>
      </c>
      <c r="F25" s="273" t="s">
        <v>0</v>
      </c>
      <c r="G25" s="273" t="s">
        <v>0</v>
      </c>
      <c r="H25" s="273" t="s">
        <v>0</v>
      </c>
      <c r="I25" s="273" t="s">
        <v>0</v>
      </c>
      <c r="J25" s="273" t="s">
        <v>0</v>
      </c>
      <c r="K25" s="273" t="s">
        <v>0</v>
      </c>
      <c r="L25" s="273" t="s">
        <v>0</v>
      </c>
      <c r="M25" s="273" t="s">
        <v>0</v>
      </c>
      <c r="N25" s="273" t="s">
        <v>0</v>
      </c>
      <c r="O25" s="284" t="s">
        <v>0</v>
      </c>
    </row>
    <row r="26" spans="2:15" x14ac:dyDescent="0.15">
      <c r="B26" s="221" t="s">
        <v>0</v>
      </c>
      <c r="C26" s="222" t="str">
        <f t="shared" si="1"/>
        <v>Jeudi</v>
      </c>
      <c r="D26" s="273" t="s">
        <v>0</v>
      </c>
      <c r="E26" s="273" t="s">
        <v>0</v>
      </c>
      <c r="F26" s="273" t="s">
        <v>0</v>
      </c>
      <c r="G26" s="273" t="s">
        <v>0</v>
      </c>
      <c r="H26" s="273" t="s">
        <v>0</v>
      </c>
      <c r="I26" s="273" t="s">
        <v>0</v>
      </c>
      <c r="J26" s="273" t="s">
        <v>0</v>
      </c>
      <c r="K26" s="273" t="s">
        <v>0</v>
      </c>
      <c r="L26" s="273" t="s">
        <v>0</v>
      </c>
      <c r="M26" s="273" t="s">
        <v>0</v>
      </c>
      <c r="N26" s="273" t="s">
        <v>0</v>
      </c>
      <c r="O26" s="284" t="s">
        <v>0</v>
      </c>
    </row>
    <row r="27" spans="2:15" x14ac:dyDescent="0.15">
      <c r="B27" s="221" t="s">
        <v>0</v>
      </c>
      <c r="C27" s="222" t="str">
        <f t="shared" si="1"/>
        <v>Vendredi</v>
      </c>
      <c r="D27" s="273" t="s">
        <v>0</v>
      </c>
      <c r="E27" s="273" t="s">
        <v>0</v>
      </c>
      <c r="F27" s="231" t="s">
        <v>0</v>
      </c>
      <c r="G27" s="231" t="s">
        <v>0</v>
      </c>
      <c r="H27" s="273" t="s">
        <v>0</v>
      </c>
      <c r="I27" s="273" t="s">
        <v>0</v>
      </c>
      <c r="J27" s="273" t="s">
        <v>0</v>
      </c>
      <c r="K27" s="273" t="s">
        <v>0</v>
      </c>
      <c r="L27" s="273" t="s">
        <v>0</v>
      </c>
      <c r="M27" s="273" t="s">
        <v>0</v>
      </c>
      <c r="N27" s="273" t="s">
        <v>0</v>
      </c>
      <c r="O27" s="284" t="s">
        <v>0</v>
      </c>
    </row>
    <row r="28" spans="2:15" x14ac:dyDescent="0.15">
      <c r="B28" s="221" t="s">
        <v>0</v>
      </c>
      <c r="C28" s="222" t="str">
        <f t="shared" si="1"/>
        <v>Samedi</v>
      </c>
      <c r="D28" s="273" t="s">
        <v>0</v>
      </c>
      <c r="E28" s="273" t="s">
        <v>0</v>
      </c>
      <c r="F28" s="273" t="s">
        <v>0</v>
      </c>
      <c r="G28" s="273" t="s">
        <v>0</v>
      </c>
      <c r="H28" s="273" t="s">
        <v>0</v>
      </c>
      <c r="I28" s="273" t="s">
        <v>0</v>
      </c>
      <c r="J28" s="273" t="s">
        <v>0</v>
      </c>
      <c r="K28" s="273" t="s">
        <v>0</v>
      </c>
      <c r="L28" s="273" t="s">
        <v>0</v>
      </c>
      <c r="M28" s="273" t="s">
        <v>0</v>
      </c>
      <c r="N28" s="273" t="s">
        <v>0</v>
      </c>
      <c r="O28" s="284" t="s">
        <v>0</v>
      </c>
    </row>
    <row r="29" spans="2:15" ht="14" thickBot="1" x14ac:dyDescent="0.2">
      <c r="B29" s="226" t="s">
        <v>0</v>
      </c>
      <c r="C29" s="227" t="str">
        <f t="shared" si="1"/>
        <v>Dimanche</v>
      </c>
      <c r="D29" s="273" t="s">
        <v>0</v>
      </c>
      <c r="E29" s="273" t="s">
        <v>0</v>
      </c>
      <c r="F29" s="273" t="s">
        <v>0</v>
      </c>
      <c r="G29" s="231" t="s">
        <v>0</v>
      </c>
      <c r="H29" s="273" t="s">
        <v>0</v>
      </c>
      <c r="I29" s="231" t="s">
        <v>0</v>
      </c>
      <c r="J29" s="282" t="s">
        <v>0</v>
      </c>
      <c r="K29" s="273" t="s">
        <v>0</v>
      </c>
      <c r="L29" s="273" t="s">
        <v>0</v>
      </c>
      <c r="M29" s="273" t="s">
        <v>0</v>
      </c>
      <c r="N29" s="273" t="s">
        <v>0</v>
      </c>
      <c r="O29" s="284" t="s">
        <v>0</v>
      </c>
    </row>
    <row r="30" spans="2:15" ht="14" thickTop="1" x14ac:dyDescent="0.15">
      <c r="B30" s="217">
        <v>4</v>
      </c>
      <c r="C30" s="218" t="str">
        <f t="shared" si="1"/>
        <v>Lundi</v>
      </c>
      <c r="D30" s="272" t="s">
        <v>0</v>
      </c>
      <c r="E30" s="272" t="s">
        <v>0</v>
      </c>
      <c r="F30" s="230" t="s">
        <v>0</v>
      </c>
      <c r="G30" s="230" t="s">
        <v>0</v>
      </c>
      <c r="H30" s="230" t="s">
        <v>0</v>
      </c>
      <c r="I30" s="272" t="s">
        <v>0</v>
      </c>
      <c r="J30" s="278" t="s">
        <v>0</v>
      </c>
      <c r="K30" s="272" t="s">
        <v>0</v>
      </c>
      <c r="L30" s="272" t="s">
        <v>0</v>
      </c>
      <c r="M30" s="272" t="s">
        <v>0</v>
      </c>
      <c r="N30" s="272" t="s">
        <v>0</v>
      </c>
      <c r="O30" s="285" t="s">
        <v>0</v>
      </c>
    </row>
    <row r="31" spans="2:15" x14ac:dyDescent="0.15">
      <c r="B31" s="221" t="s">
        <v>0</v>
      </c>
      <c r="C31" s="222" t="str">
        <f t="shared" si="1"/>
        <v>Mardi</v>
      </c>
      <c r="D31" s="273" t="s">
        <v>0</v>
      </c>
      <c r="E31" s="273" t="s">
        <v>0</v>
      </c>
      <c r="F31" s="273" t="s">
        <v>0</v>
      </c>
      <c r="G31" s="273" t="s">
        <v>0</v>
      </c>
      <c r="H31" s="273" t="s">
        <v>0</v>
      </c>
      <c r="I31" s="231" t="s">
        <v>0</v>
      </c>
      <c r="J31" s="273" t="s">
        <v>0</v>
      </c>
      <c r="K31" s="273" t="s">
        <v>0</v>
      </c>
      <c r="L31" s="273" t="s">
        <v>0</v>
      </c>
      <c r="M31" s="273" t="s">
        <v>0</v>
      </c>
      <c r="N31" s="273" t="s">
        <v>0</v>
      </c>
      <c r="O31" s="284" t="s">
        <v>0</v>
      </c>
    </row>
    <row r="32" spans="2:15" x14ac:dyDescent="0.15">
      <c r="B32" s="221" t="s">
        <v>0</v>
      </c>
      <c r="C32" s="222" t="str">
        <f t="shared" si="1"/>
        <v>Mercredi</v>
      </c>
      <c r="D32" s="273" t="s">
        <v>0</v>
      </c>
      <c r="E32" s="273" t="s">
        <v>0</v>
      </c>
      <c r="F32" s="273" t="s">
        <v>0</v>
      </c>
      <c r="G32" s="273" t="s">
        <v>0</v>
      </c>
      <c r="H32" s="273" t="s">
        <v>0</v>
      </c>
      <c r="I32" s="273" t="s">
        <v>0</v>
      </c>
      <c r="J32" s="273" t="s">
        <v>0</v>
      </c>
      <c r="K32" s="273" t="s">
        <v>0</v>
      </c>
      <c r="L32" s="273" t="s">
        <v>0</v>
      </c>
      <c r="M32" s="273" t="s">
        <v>0</v>
      </c>
      <c r="N32" s="273" t="s">
        <v>0</v>
      </c>
      <c r="O32" s="284" t="s">
        <v>0</v>
      </c>
    </row>
    <row r="33" spans="2:15" x14ac:dyDescent="0.15">
      <c r="B33" s="221" t="s">
        <v>0</v>
      </c>
      <c r="C33" s="222" t="str">
        <f t="shared" si="1"/>
        <v>Jeudi</v>
      </c>
      <c r="D33" s="273" t="s">
        <v>0</v>
      </c>
      <c r="E33" s="273" t="s">
        <v>0</v>
      </c>
      <c r="F33" s="273" t="s">
        <v>0</v>
      </c>
      <c r="G33" s="273" t="s">
        <v>0</v>
      </c>
      <c r="H33" s="273" t="s">
        <v>0</v>
      </c>
      <c r="I33" s="273" t="s">
        <v>0</v>
      </c>
      <c r="J33" s="273" t="s">
        <v>0</v>
      </c>
      <c r="K33" s="273" t="s">
        <v>0</v>
      </c>
      <c r="L33" s="273" t="s">
        <v>0</v>
      </c>
      <c r="M33" s="273" t="s">
        <v>0</v>
      </c>
      <c r="N33" s="273" t="s">
        <v>0</v>
      </c>
      <c r="O33" s="287" t="s">
        <v>0</v>
      </c>
    </row>
    <row r="34" spans="2:15" x14ac:dyDescent="0.15">
      <c r="B34" s="221" t="s">
        <v>0</v>
      </c>
      <c r="C34" s="222" t="str">
        <f t="shared" si="1"/>
        <v>Vendredi</v>
      </c>
      <c r="D34" s="273" t="s">
        <v>0</v>
      </c>
      <c r="E34" s="273" t="s">
        <v>0</v>
      </c>
      <c r="F34" s="273" t="s">
        <v>0</v>
      </c>
      <c r="G34" s="273" t="s">
        <v>0</v>
      </c>
      <c r="H34" s="273" t="s">
        <v>0</v>
      </c>
      <c r="I34" s="273" t="s">
        <v>0</v>
      </c>
      <c r="J34" s="273" t="s">
        <v>0</v>
      </c>
      <c r="K34" s="273" t="s">
        <v>0</v>
      </c>
      <c r="L34" s="231" t="s">
        <v>0</v>
      </c>
      <c r="M34" s="273" t="s">
        <v>0</v>
      </c>
      <c r="N34" s="273" t="s">
        <v>0</v>
      </c>
      <c r="O34" s="284" t="s">
        <v>0</v>
      </c>
    </row>
    <row r="35" spans="2:15" x14ac:dyDescent="0.15">
      <c r="B35" s="221" t="s">
        <v>0</v>
      </c>
      <c r="C35" s="222" t="str">
        <f t="shared" si="1"/>
        <v>Samedi</v>
      </c>
      <c r="D35" s="273" t="s">
        <v>0</v>
      </c>
      <c r="E35" s="273" t="s">
        <v>0</v>
      </c>
      <c r="F35" s="273" t="s">
        <v>0</v>
      </c>
      <c r="G35" s="273" t="s">
        <v>0</v>
      </c>
      <c r="H35" s="273" t="s">
        <v>0</v>
      </c>
      <c r="I35" s="231" t="s">
        <v>0</v>
      </c>
      <c r="J35" s="273" t="s">
        <v>0</v>
      </c>
      <c r="K35" s="273" t="s">
        <v>0</v>
      </c>
      <c r="L35" s="273" t="s">
        <v>0</v>
      </c>
      <c r="M35" s="273" t="s">
        <v>0</v>
      </c>
      <c r="N35" s="273" t="s">
        <v>0</v>
      </c>
      <c r="O35" s="284" t="s">
        <v>0</v>
      </c>
    </row>
    <row r="36" spans="2:15" ht="14" thickBot="1" x14ac:dyDescent="0.2">
      <c r="B36" s="226"/>
      <c r="C36" s="227" t="str">
        <f t="shared" si="1"/>
        <v>Dimanche</v>
      </c>
      <c r="D36" s="273" t="s">
        <v>0</v>
      </c>
      <c r="E36" s="273" t="s">
        <v>0</v>
      </c>
      <c r="F36" s="273" t="s">
        <v>0</v>
      </c>
      <c r="G36" s="273" t="s">
        <v>0</v>
      </c>
      <c r="H36" s="273" t="s">
        <v>0</v>
      </c>
      <c r="I36" s="273" t="s">
        <v>0</v>
      </c>
      <c r="J36" s="232" t="s">
        <v>0</v>
      </c>
      <c r="K36" s="273" t="s">
        <v>0</v>
      </c>
      <c r="L36" s="273" t="s">
        <v>0</v>
      </c>
      <c r="M36" s="273" t="s">
        <v>0</v>
      </c>
      <c r="N36" s="273" t="s">
        <v>0</v>
      </c>
      <c r="O36" s="284" t="s">
        <v>0</v>
      </c>
    </row>
    <row r="37" spans="2:15" ht="15" thickTop="1" x14ac:dyDescent="0.15">
      <c r="B37" s="233">
        <v>5</v>
      </c>
      <c r="C37" s="234" t="str">
        <f t="shared" si="1"/>
        <v>Lundi</v>
      </c>
      <c r="D37" s="274" t="s">
        <v>0</v>
      </c>
      <c r="E37" s="274" t="s">
        <v>0</v>
      </c>
      <c r="F37" s="274" t="s">
        <v>0</v>
      </c>
      <c r="G37" s="274" t="s">
        <v>0</v>
      </c>
      <c r="H37" s="274" t="s">
        <v>0</v>
      </c>
      <c r="I37" s="274" t="s">
        <v>0</v>
      </c>
      <c r="J37" s="224" t="s">
        <v>0</v>
      </c>
      <c r="K37" s="274" t="s">
        <v>0</v>
      </c>
      <c r="L37" s="274" t="s">
        <v>0</v>
      </c>
      <c r="M37" s="274" t="s">
        <v>0</v>
      </c>
      <c r="N37" s="274" t="s">
        <v>0</v>
      </c>
      <c r="O37" s="235" t="s">
        <v>0</v>
      </c>
    </row>
    <row r="38" spans="2:15" ht="14" x14ac:dyDescent="0.15">
      <c r="B38" s="236"/>
      <c r="C38" s="237" t="str">
        <f t="shared" si="1"/>
        <v>Mardi</v>
      </c>
      <c r="D38" s="275" t="s">
        <v>0</v>
      </c>
      <c r="E38" s="275" t="s">
        <v>0</v>
      </c>
      <c r="F38" s="275" t="s">
        <v>0</v>
      </c>
      <c r="G38" s="275" t="s">
        <v>0</v>
      </c>
      <c r="H38" s="275" t="s">
        <v>0</v>
      </c>
      <c r="I38" s="275" t="s">
        <v>0</v>
      </c>
      <c r="J38" s="231" t="s">
        <v>0</v>
      </c>
      <c r="K38" s="275" t="s">
        <v>0</v>
      </c>
      <c r="L38" s="275" t="s">
        <v>0</v>
      </c>
      <c r="M38" s="275" t="s">
        <v>0</v>
      </c>
      <c r="N38" s="275" t="s">
        <v>0</v>
      </c>
      <c r="O38" s="283" t="s">
        <v>0</v>
      </c>
    </row>
    <row r="39" spans="2:15" ht="14" x14ac:dyDescent="0.15">
      <c r="B39" s="240"/>
      <c r="C39" s="241" t="str">
        <f t="shared" si="1"/>
        <v>Mercredi</v>
      </c>
      <c r="D39" s="275">
        <v>45322</v>
      </c>
      <c r="E39" s="238" t="s">
        <v>0</v>
      </c>
      <c r="F39" s="275" t="s">
        <v>0</v>
      </c>
      <c r="G39" s="275" t="s">
        <v>0</v>
      </c>
      <c r="H39" s="275" t="s">
        <v>0</v>
      </c>
      <c r="I39" s="275" t="s">
        <v>0</v>
      </c>
      <c r="J39" s="231" t="s">
        <v>0</v>
      </c>
      <c r="K39" s="275" t="s">
        <v>0</v>
      </c>
      <c r="L39" s="275" t="s">
        <v>0</v>
      </c>
      <c r="M39" s="275" t="s">
        <v>0</v>
      </c>
      <c r="N39" s="275" t="s">
        <v>0</v>
      </c>
      <c r="O39" s="283" t="s">
        <v>0</v>
      </c>
    </row>
    <row r="40" spans="2:15" ht="14" x14ac:dyDescent="0.15">
      <c r="B40" s="242"/>
      <c r="C40" s="243" t="str">
        <f t="shared" si="1"/>
        <v>Jeudi</v>
      </c>
      <c r="D40" s="275" t="s">
        <v>0</v>
      </c>
      <c r="E40" s="238">
        <v>45351</v>
      </c>
      <c r="F40" s="275" t="s">
        <v>0</v>
      </c>
      <c r="G40" s="275" t="s">
        <v>0</v>
      </c>
      <c r="H40" s="238" t="s">
        <v>0</v>
      </c>
      <c r="I40" s="275" t="s">
        <v>0</v>
      </c>
      <c r="J40" s="231" t="s">
        <v>0</v>
      </c>
      <c r="K40" s="275" t="s">
        <v>0</v>
      </c>
      <c r="L40" s="275" t="s">
        <v>0</v>
      </c>
      <c r="M40" s="275" t="s">
        <v>0</v>
      </c>
      <c r="N40" s="275" t="s">
        <v>0</v>
      </c>
      <c r="O40" s="283" t="s">
        <v>0</v>
      </c>
    </row>
    <row r="41" spans="2:15" ht="14" x14ac:dyDescent="0.15">
      <c r="B41" s="242"/>
      <c r="C41" s="243" t="str">
        <f t="shared" si="1"/>
        <v>Vendredi</v>
      </c>
      <c r="D41" s="275" t="s">
        <v>0</v>
      </c>
      <c r="E41" s="238" t="s">
        <v>0</v>
      </c>
      <c r="F41" s="275" t="s">
        <v>0</v>
      </c>
      <c r="G41" s="275" t="s">
        <v>0</v>
      </c>
      <c r="H41" s="238" t="s">
        <v>0</v>
      </c>
      <c r="I41" s="275" t="s">
        <v>0</v>
      </c>
      <c r="J41" s="231" t="s">
        <v>0</v>
      </c>
      <c r="K41" s="238" t="s">
        <v>0</v>
      </c>
      <c r="L41" s="275" t="s">
        <v>0</v>
      </c>
      <c r="M41" s="275" t="s">
        <v>0</v>
      </c>
      <c r="N41" s="238" t="s">
        <v>0</v>
      </c>
      <c r="O41" s="283" t="s">
        <v>0</v>
      </c>
    </row>
    <row r="42" spans="2:15" ht="14" x14ac:dyDescent="0.15">
      <c r="B42" s="242"/>
      <c r="C42" s="243" t="str">
        <f t="shared" si="1"/>
        <v>Samedi</v>
      </c>
      <c r="D42" s="275" t="s">
        <v>0</v>
      </c>
      <c r="E42" s="238" t="s">
        <v>0</v>
      </c>
      <c r="F42" s="238" t="s">
        <v>0</v>
      </c>
      <c r="G42" s="281" t="s">
        <v>0</v>
      </c>
      <c r="H42" s="238" t="s">
        <v>0</v>
      </c>
      <c r="I42" s="244"/>
      <c r="J42" s="231" t="s">
        <v>0</v>
      </c>
      <c r="K42" s="238" t="s">
        <v>0</v>
      </c>
      <c r="L42" s="275" t="s">
        <v>0</v>
      </c>
      <c r="M42" s="275" t="s">
        <v>0</v>
      </c>
      <c r="N42" s="238" t="s">
        <v>0</v>
      </c>
      <c r="O42" s="283" t="s">
        <v>0</v>
      </c>
    </row>
    <row r="43" spans="2:15" ht="15" thickBot="1" x14ac:dyDescent="0.2">
      <c r="B43" s="245"/>
      <c r="C43" s="227" t="str">
        <f>+C29</f>
        <v>Dimanche</v>
      </c>
      <c r="D43" s="276" t="s">
        <v>0</v>
      </c>
      <c r="E43" s="246"/>
      <c r="F43" s="246" t="s">
        <v>0</v>
      </c>
      <c r="G43" s="282" t="s">
        <v>0</v>
      </c>
      <c r="H43" s="246" t="s">
        <v>0</v>
      </c>
      <c r="I43" s="229"/>
      <c r="J43" s="232" t="s">
        <v>0</v>
      </c>
      <c r="K43" s="246" t="s">
        <v>0</v>
      </c>
      <c r="L43" s="246" t="s">
        <v>0</v>
      </c>
      <c r="M43" s="276" t="s">
        <v>0</v>
      </c>
      <c r="N43" s="246"/>
      <c r="O43" s="247" t="s">
        <v>0</v>
      </c>
    </row>
    <row r="44" spans="2:15" ht="15" thickTop="1" x14ac:dyDescent="0.15">
      <c r="B44" s="248">
        <v>6</v>
      </c>
      <c r="C44" s="249" t="str">
        <f t="shared" ref="C44:C49" si="2">+C37</f>
        <v>Lundi</v>
      </c>
      <c r="D44" s="277" t="s">
        <v>0</v>
      </c>
      <c r="E44" s="250"/>
      <c r="F44" s="250" t="s">
        <v>0</v>
      </c>
      <c r="G44" s="250"/>
      <c r="H44" s="250"/>
      <c r="I44" s="250"/>
      <c r="J44" s="224" t="s">
        <v>0</v>
      </c>
      <c r="K44" s="250"/>
      <c r="L44" s="250" t="s">
        <v>0</v>
      </c>
      <c r="M44" s="277" t="s">
        <v>0</v>
      </c>
      <c r="N44" s="250"/>
      <c r="O44" s="251" t="s">
        <v>0</v>
      </c>
    </row>
    <row r="45" spans="2:15" ht="14" x14ac:dyDescent="0.15">
      <c r="B45" s="236"/>
      <c r="C45" s="237" t="str">
        <f t="shared" si="2"/>
        <v>Mardi</v>
      </c>
      <c r="D45" s="275" t="s">
        <v>0</v>
      </c>
      <c r="E45" s="238"/>
      <c r="F45" s="252" t="s">
        <v>0</v>
      </c>
      <c r="G45" s="238"/>
      <c r="H45" s="238"/>
      <c r="I45" s="238"/>
      <c r="J45" s="238"/>
      <c r="K45" s="238"/>
      <c r="L45" s="252"/>
      <c r="M45" s="253" t="s">
        <v>0</v>
      </c>
      <c r="N45" s="238"/>
      <c r="O45" s="254" t="s">
        <v>0</v>
      </c>
    </row>
    <row r="46" spans="2:15" ht="14" x14ac:dyDescent="0.15">
      <c r="B46" s="236"/>
      <c r="C46" s="237" t="str">
        <f t="shared" si="2"/>
        <v>Mercredi</v>
      </c>
      <c r="D46" s="238"/>
      <c r="E46" s="238"/>
      <c r="F46" s="238"/>
      <c r="G46" s="238"/>
      <c r="H46" s="238"/>
      <c r="I46" s="238"/>
      <c r="J46" s="238"/>
      <c r="K46" s="238"/>
      <c r="L46" s="238"/>
      <c r="M46" s="238"/>
      <c r="N46" s="238"/>
      <c r="O46" s="239"/>
    </row>
    <row r="47" spans="2:15" ht="14" x14ac:dyDescent="0.15">
      <c r="B47" s="236"/>
      <c r="C47" s="237" t="str">
        <f t="shared" si="2"/>
        <v>Jeudi</v>
      </c>
      <c r="D47" s="238"/>
      <c r="E47" s="238"/>
      <c r="F47" s="238"/>
      <c r="G47" s="238"/>
      <c r="H47" s="238"/>
      <c r="I47" s="238"/>
      <c r="J47" s="238"/>
      <c r="K47" s="238"/>
      <c r="L47" s="238"/>
      <c r="M47" s="238"/>
      <c r="N47" s="238"/>
      <c r="O47" s="239"/>
    </row>
    <row r="48" spans="2:15" ht="14" x14ac:dyDescent="0.15">
      <c r="B48" s="236"/>
      <c r="C48" s="237" t="str">
        <f t="shared" si="2"/>
        <v>Vendredi</v>
      </c>
      <c r="D48" s="238"/>
      <c r="E48" s="238"/>
      <c r="F48" s="238"/>
      <c r="G48" s="238"/>
      <c r="H48" s="238"/>
      <c r="I48" s="238"/>
      <c r="J48" s="238"/>
      <c r="K48" s="238"/>
      <c r="L48" s="238"/>
      <c r="M48" s="238"/>
      <c r="N48" s="238"/>
      <c r="O48" s="239"/>
    </row>
    <row r="49" spans="2:15" x14ac:dyDescent="0.15">
      <c r="B49" s="242"/>
      <c r="C49" s="243" t="str">
        <f t="shared" si="2"/>
        <v>Samedi</v>
      </c>
      <c r="D49" s="244"/>
      <c r="E49" s="238"/>
      <c r="F49" s="238"/>
      <c r="G49" s="244"/>
      <c r="H49" s="244"/>
      <c r="I49" s="244"/>
      <c r="J49" s="244"/>
      <c r="K49" s="244"/>
      <c r="L49" s="244"/>
      <c r="M49" s="244"/>
      <c r="N49" s="244"/>
      <c r="O49" s="255"/>
    </row>
    <row r="50" spans="2:15" ht="15" thickBot="1" x14ac:dyDescent="0.2">
      <c r="B50" s="245" t="s">
        <v>0</v>
      </c>
      <c r="C50" s="227" t="str">
        <f>+C36</f>
        <v>Dimanche</v>
      </c>
      <c r="D50" s="229" t="s">
        <v>0</v>
      </c>
      <c r="E50" s="229" t="s">
        <v>0</v>
      </c>
      <c r="F50" s="246" t="s">
        <v>0</v>
      </c>
      <c r="G50" s="229" t="s">
        <v>0</v>
      </c>
      <c r="H50" s="229" t="s">
        <v>0</v>
      </c>
      <c r="I50" s="229" t="s">
        <v>0</v>
      </c>
      <c r="J50" s="229" t="s">
        <v>0</v>
      </c>
      <c r="K50" s="229" t="s">
        <v>0</v>
      </c>
      <c r="L50" s="229" t="s">
        <v>0</v>
      </c>
      <c r="M50" s="229" t="s">
        <v>0</v>
      </c>
      <c r="N50" s="229" t="s">
        <v>0</v>
      </c>
      <c r="O50" s="256" t="s">
        <v>0</v>
      </c>
    </row>
    <row r="51" spans="2:15" ht="14" thickTop="1" x14ac:dyDescent="0.15"/>
    <row r="52" spans="2:15" x14ac:dyDescent="0.15">
      <c r="B52" s="22" t="s">
        <v>0</v>
      </c>
    </row>
    <row r="53" spans="2:15" x14ac:dyDescent="0.15">
      <c r="B53" s="22" t="s">
        <v>0</v>
      </c>
    </row>
    <row r="54" spans="2:15" x14ac:dyDescent="0.15">
      <c r="B54" s="22" t="s">
        <v>0</v>
      </c>
    </row>
  </sheetData>
  <mergeCells count="4">
    <mergeCell ref="B2:O2"/>
    <mergeCell ref="B3:O3"/>
    <mergeCell ref="B7:C7"/>
    <mergeCell ref="B8:C8"/>
  </mergeCells>
  <pageMargins left="0.75" right="0.75" top="1" bottom="1" header="0.4921259845" footer="0.492125984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B1:BQ45"/>
  <sheetViews>
    <sheetView tabSelected="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+E26/$C$7/31</f>
        <v>3.8709677419354839E-3</v>
      </c>
      <c r="G6" s="5"/>
      <c r="H6" s="3" t="str">
        <f>+E6</f>
        <v>Coût / chambre / jour</v>
      </c>
      <c r="I6" s="4">
        <f>+H26/$C$7/28</f>
        <v>4.2857142857142859E-3</v>
      </c>
      <c r="J6" s="5"/>
      <c r="K6" s="3" t="str">
        <f>+H6</f>
        <v>Coût / chambre / jour</v>
      </c>
      <c r="L6" s="4">
        <f>+K26/$C$7/31</f>
        <v>3.8709677419354839E-3</v>
      </c>
      <c r="M6" s="5"/>
      <c r="N6" s="3" t="str">
        <f>+K6</f>
        <v>Coût / chambre / jour</v>
      </c>
      <c r="O6" s="4">
        <f>+N26/$C$7/30</f>
        <v>4.0000000000000001E-3</v>
      </c>
      <c r="P6" s="6"/>
      <c r="Q6" s="3" t="str">
        <f>+N6</f>
        <v>Coût / chambre / jour</v>
      </c>
      <c r="R6" s="4">
        <f>+Q26/$C$7/31</f>
        <v>3.8709677419354839E-3</v>
      </c>
      <c r="S6" s="6"/>
      <c r="T6" s="3" t="str">
        <f>+Q6</f>
        <v>Coût / chambre / jour</v>
      </c>
      <c r="U6" s="4">
        <f>+T26/$C$7/30</f>
        <v>4.0000000000000001E-3</v>
      </c>
      <c r="V6" s="5"/>
      <c r="W6" s="3" t="str">
        <f>+T6</f>
        <v>Coût / chambre / jour</v>
      </c>
      <c r="X6" s="4">
        <f>+W26/$C$7/31</f>
        <v>3.8709677419354839E-3</v>
      </c>
      <c r="Y6" s="5"/>
      <c r="Z6" s="3" t="str">
        <f>+W6</f>
        <v>Coût / chambre / jour</v>
      </c>
      <c r="AA6" s="4">
        <f>+Z26/$C$7/31</f>
        <v>3.8709677419354839E-3</v>
      </c>
      <c r="AB6" s="5"/>
      <c r="AC6" s="3" t="str">
        <f>+Z6</f>
        <v>Coût / chambre / jour</v>
      </c>
      <c r="AD6" s="4">
        <f>+AC26/$C$7/30</f>
        <v>4.0000000000000001E-3</v>
      </c>
      <c r="AE6" s="5"/>
      <c r="AF6" s="3" t="str">
        <f>+AC6</f>
        <v>Coût / chambre / jour</v>
      </c>
      <c r="AG6" s="4">
        <f>+AF26/$C$7/31</f>
        <v>3.8709677419354839E-3</v>
      </c>
      <c r="AH6" s="5"/>
      <c r="AI6" s="3" t="str">
        <f>+AF6</f>
        <v>Coût / chambre / jour</v>
      </c>
      <c r="AJ6" s="4">
        <f>+AI26/$C$7/30</f>
        <v>4.0000000000000001E-3</v>
      </c>
      <c r="AK6" s="5"/>
      <c r="AL6" s="3" t="str">
        <f>+AI6</f>
        <v>Coût / chambre / jour</v>
      </c>
      <c r="AM6" s="4">
        <f>+AL26/$C$7/31</f>
        <v>3.8709677419354839E-3</v>
      </c>
      <c r="AN6" s="5"/>
      <c r="AO6" s="5"/>
      <c r="AP6" s="7" t="str">
        <f>+AL6</f>
        <v>Coût / chambre / jour</v>
      </c>
      <c r="AQ6" s="8">
        <f>+AP26/$C$7/365</f>
        <v>3.9452054794520547E-3</v>
      </c>
    </row>
    <row r="7" spans="2:56" x14ac:dyDescent="0.15">
      <c r="B7" s="9"/>
      <c r="C7" s="10">
        <f>+'Total des coûts d''exploitation'!C7</f>
        <v>100</v>
      </c>
      <c r="E7" s="14">
        <f>+E26/$AP26</f>
        <v>8.3333333333333329E-2</v>
      </c>
      <c r="F7" s="11"/>
      <c r="H7" s="14">
        <f>+H26/$AP26</f>
        <v>8.3333333333333329E-2</v>
      </c>
      <c r="I7" s="11"/>
      <c r="K7" s="14">
        <f>+K26/$AP26</f>
        <v>8.3333333333333329E-2</v>
      </c>
      <c r="L7" s="15"/>
      <c r="N7" s="14">
        <f>+N26/$AP26</f>
        <v>8.3333333333333329E-2</v>
      </c>
      <c r="O7" s="15"/>
      <c r="P7" s="12"/>
      <c r="Q7" s="14">
        <f>+Q26/$AP26</f>
        <v>8.3333333333333329E-2</v>
      </c>
      <c r="R7" s="15"/>
      <c r="S7" s="12"/>
      <c r="T7" s="14">
        <f>+T26/$AP26</f>
        <v>8.3333333333333329E-2</v>
      </c>
      <c r="U7" s="15"/>
      <c r="W7" s="14">
        <f>+W26/$AP26</f>
        <v>8.3333333333333329E-2</v>
      </c>
      <c r="X7" s="15"/>
      <c r="Z7" s="14">
        <f>+Z26/$AP26</f>
        <v>8.3333333333333329E-2</v>
      </c>
      <c r="AA7" s="15"/>
      <c r="AC7" s="14">
        <f>+AC26/$AP26</f>
        <v>8.3333333333333329E-2</v>
      </c>
      <c r="AD7" s="15"/>
      <c r="AF7" s="14">
        <f>+AF26/$AP26</f>
        <v>8.3333333333333329E-2</v>
      </c>
      <c r="AG7" s="15"/>
      <c r="AI7" s="14">
        <f>+AI26/$AP26</f>
        <v>8.3333333333333329E-2</v>
      </c>
      <c r="AJ7" s="15"/>
      <c r="AL7" s="14">
        <f>+AL26/$AP26</f>
        <v>8.3333333333333329E-2</v>
      </c>
      <c r="AM7" s="15"/>
      <c r="AP7" s="19">
        <f>+AP26/$AP26</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2:56" ht="14" thickBot="1" x14ac:dyDescent="0.2">
      <c r="B9" s="39"/>
      <c r="C9" s="40">
        <f>AP26/$C$7</f>
        <v>1.44</v>
      </c>
      <c r="E9" s="82"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Résultats'!C28</f>
        <v xml:space="preserve">Coût d’occupation </v>
      </c>
      <c r="E11" s="42" t="s">
        <v>0</v>
      </c>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t="s">
        <v>0</v>
      </c>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30">
        <v>7305</v>
      </c>
      <c r="C13" s="27" t="s">
        <v>27</v>
      </c>
      <c r="E13" s="50">
        <v>1</v>
      </c>
      <c r="F13" s="57">
        <f>E13/E$26</f>
        <v>8.3333333333333329E-2</v>
      </c>
      <c r="H13" s="47">
        <v>1</v>
      </c>
      <c r="I13" s="57">
        <f>H13/H$26</f>
        <v>8.3333333333333329E-2</v>
      </c>
      <c r="J13" s="31"/>
      <c r="K13" s="47">
        <v>1</v>
      </c>
      <c r="L13" s="57">
        <f>K13/K$26</f>
        <v>8.3333333333333329E-2</v>
      </c>
      <c r="M13" s="31"/>
      <c r="N13" s="47">
        <v>1</v>
      </c>
      <c r="O13" s="57">
        <f>N13/N$26</f>
        <v>8.3333333333333329E-2</v>
      </c>
      <c r="P13" s="31"/>
      <c r="Q13" s="47">
        <v>1</v>
      </c>
      <c r="R13" s="57">
        <f>Q13/Q$26</f>
        <v>8.3333333333333329E-2</v>
      </c>
      <c r="S13" s="31"/>
      <c r="T13" s="47">
        <v>1</v>
      </c>
      <c r="U13" s="57">
        <f>T13/T$26</f>
        <v>8.3333333333333329E-2</v>
      </c>
      <c r="V13" s="31"/>
      <c r="W13" s="47">
        <v>1</v>
      </c>
      <c r="X13" s="57">
        <f>W13/W$26</f>
        <v>8.3333333333333329E-2</v>
      </c>
      <c r="Y13" s="31"/>
      <c r="Z13" s="47">
        <v>1</v>
      </c>
      <c r="AA13" s="57">
        <f>Z13/Z$26</f>
        <v>8.3333333333333329E-2</v>
      </c>
      <c r="AB13" s="31"/>
      <c r="AC13" s="47">
        <v>1</v>
      </c>
      <c r="AD13" s="57">
        <f>AC13/AC$26</f>
        <v>8.3333333333333329E-2</v>
      </c>
      <c r="AE13" s="31"/>
      <c r="AF13" s="47">
        <v>1</v>
      </c>
      <c r="AG13" s="57">
        <f>AF13/AF$26</f>
        <v>8.3333333333333329E-2</v>
      </c>
      <c r="AH13" s="31"/>
      <c r="AI13" s="47">
        <v>1</v>
      </c>
      <c r="AJ13" s="57">
        <f>AI13/AI$26</f>
        <v>8.3333333333333329E-2</v>
      </c>
      <c r="AK13" s="31"/>
      <c r="AL13" s="47">
        <v>1</v>
      </c>
      <c r="AM13" s="57">
        <f>AL13/AL$26</f>
        <v>8.3333333333333329E-2</v>
      </c>
      <c r="AN13" s="31"/>
      <c r="AO13" s="31"/>
      <c r="AP13" s="53">
        <f>SUM(+$AL13+$AI13+$AF13+$AC13+$Z13+$W13+$T13+$Q13+$N13+$K13+$H13+$E13)</f>
        <v>12</v>
      </c>
      <c r="AQ13" s="54">
        <f>AP13/AP$26</f>
        <v>8.3333333333333329E-2</v>
      </c>
      <c r="AR13" s="31"/>
      <c r="AS13" s="31"/>
      <c r="AT13" s="31"/>
      <c r="AU13" s="31"/>
      <c r="AV13" s="31"/>
      <c r="AW13" s="31"/>
      <c r="AX13" s="31"/>
      <c r="AY13" s="31"/>
      <c r="AZ13" s="31"/>
      <c r="BA13" s="31"/>
      <c r="BB13" s="31"/>
      <c r="BC13" s="31"/>
    </row>
    <row r="14" spans="2:56" x14ac:dyDescent="0.15">
      <c r="B14" s="30">
        <v>7310</v>
      </c>
      <c r="C14" s="27" t="s">
        <v>28</v>
      </c>
      <c r="E14" s="51">
        <v>1</v>
      </c>
      <c r="F14" s="58">
        <f t="shared" ref="F14:F24" si="0">E14/E$26</f>
        <v>8.3333333333333329E-2</v>
      </c>
      <c r="H14" s="48">
        <v>1</v>
      </c>
      <c r="I14" s="58">
        <f t="shared" ref="I14:I24" si="1">H14/H$26</f>
        <v>8.3333333333333329E-2</v>
      </c>
      <c r="J14" s="31"/>
      <c r="K14" s="48">
        <v>1</v>
      </c>
      <c r="L14" s="58">
        <f t="shared" ref="L14:L24" si="2">K14/K$26</f>
        <v>8.3333333333333329E-2</v>
      </c>
      <c r="M14" s="31"/>
      <c r="N14" s="48">
        <v>1</v>
      </c>
      <c r="O14" s="58">
        <f t="shared" ref="O14:O24" si="3">N14/N$26</f>
        <v>8.3333333333333329E-2</v>
      </c>
      <c r="P14" s="31"/>
      <c r="Q14" s="48">
        <v>1</v>
      </c>
      <c r="R14" s="58">
        <f t="shared" ref="R14:R24" si="4">Q14/Q$26</f>
        <v>8.3333333333333329E-2</v>
      </c>
      <c r="S14" s="31"/>
      <c r="T14" s="48">
        <v>1</v>
      </c>
      <c r="U14" s="58">
        <f t="shared" ref="U14:U24" si="5">T14/T$26</f>
        <v>8.3333333333333329E-2</v>
      </c>
      <c r="V14" s="31"/>
      <c r="W14" s="48">
        <v>1</v>
      </c>
      <c r="X14" s="58">
        <f t="shared" ref="X14:X24" si="6">W14/W$26</f>
        <v>8.3333333333333329E-2</v>
      </c>
      <c r="Y14" s="31"/>
      <c r="Z14" s="48">
        <v>1</v>
      </c>
      <c r="AA14" s="58">
        <f t="shared" ref="AA14:AA24" si="7">Z14/Z$26</f>
        <v>8.3333333333333329E-2</v>
      </c>
      <c r="AB14" s="31"/>
      <c r="AC14" s="48">
        <v>1</v>
      </c>
      <c r="AD14" s="58">
        <f t="shared" ref="AD14:AD24" si="8">AC14/AC$26</f>
        <v>8.3333333333333329E-2</v>
      </c>
      <c r="AE14" s="31"/>
      <c r="AF14" s="48">
        <v>1</v>
      </c>
      <c r="AG14" s="58">
        <f t="shared" ref="AG14:AG24" si="9">AF14/AF$26</f>
        <v>8.3333333333333329E-2</v>
      </c>
      <c r="AH14" s="31"/>
      <c r="AI14" s="48">
        <v>1</v>
      </c>
      <c r="AJ14" s="58">
        <f t="shared" ref="AJ14:AJ24" si="10">AI14/AI$26</f>
        <v>8.3333333333333329E-2</v>
      </c>
      <c r="AK14" s="31"/>
      <c r="AL14" s="48">
        <v>1</v>
      </c>
      <c r="AM14" s="58">
        <f t="shared" ref="AM14:AM24" si="11">AL14/AL$26</f>
        <v>8.3333333333333329E-2</v>
      </c>
      <c r="AN14" s="31"/>
      <c r="AO14" s="31"/>
      <c r="AP14" s="53">
        <f>SUM(+$AL14+$AI14+$AF14+$AC14+$Z14+$W14+$T14+$Q14+$N14+$K14+$H14+$E14)</f>
        <v>12</v>
      </c>
      <c r="AQ14" s="55">
        <f t="shared" ref="AQ14:AQ24" si="12">AP14/AP$26</f>
        <v>8.3333333333333329E-2</v>
      </c>
      <c r="AR14" s="31"/>
      <c r="AS14" s="31"/>
      <c r="AT14" s="31"/>
      <c r="AU14" s="31"/>
      <c r="AV14" s="31"/>
      <c r="AW14" s="31"/>
      <c r="AX14" s="31"/>
      <c r="AY14" s="31"/>
      <c r="AZ14" s="31"/>
      <c r="BA14" s="31"/>
      <c r="BB14" s="31"/>
      <c r="BC14" s="31"/>
    </row>
    <row r="15" spans="2:56" x14ac:dyDescent="0.15">
      <c r="B15" s="30">
        <v>7315</v>
      </c>
      <c r="C15" s="27" t="s">
        <v>29</v>
      </c>
      <c r="E15" s="50">
        <v>1</v>
      </c>
      <c r="F15" s="58">
        <f t="shared" si="0"/>
        <v>8.3333333333333329E-2</v>
      </c>
      <c r="G15" s="32" t="s">
        <v>0</v>
      </c>
      <c r="H15" s="47">
        <v>1</v>
      </c>
      <c r="I15" s="58">
        <f t="shared" si="1"/>
        <v>8.3333333333333329E-2</v>
      </c>
      <c r="J15" s="31"/>
      <c r="K15" s="47">
        <v>1</v>
      </c>
      <c r="L15" s="58">
        <f t="shared" si="2"/>
        <v>8.3333333333333329E-2</v>
      </c>
      <c r="M15" s="31"/>
      <c r="N15" s="47">
        <v>1</v>
      </c>
      <c r="O15" s="58">
        <f t="shared" si="3"/>
        <v>8.3333333333333329E-2</v>
      </c>
      <c r="P15" s="31"/>
      <c r="Q15" s="47">
        <v>1</v>
      </c>
      <c r="R15" s="58">
        <f t="shared" si="4"/>
        <v>8.3333333333333329E-2</v>
      </c>
      <c r="S15" s="31"/>
      <c r="T15" s="47">
        <v>1</v>
      </c>
      <c r="U15" s="58">
        <f t="shared" si="5"/>
        <v>8.3333333333333329E-2</v>
      </c>
      <c r="V15" s="31"/>
      <c r="W15" s="47">
        <v>1</v>
      </c>
      <c r="X15" s="58">
        <f t="shared" si="6"/>
        <v>8.3333333333333329E-2</v>
      </c>
      <c r="Y15" s="31"/>
      <c r="Z15" s="47">
        <v>1</v>
      </c>
      <c r="AA15" s="58">
        <f t="shared" si="7"/>
        <v>8.3333333333333329E-2</v>
      </c>
      <c r="AB15" s="31"/>
      <c r="AC15" s="47">
        <v>1</v>
      </c>
      <c r="AD15" s="58">
        <f t="shared" si="8"/>
        <v>8.3333333333333329E-2</v>
      </c>
      <c r="AE15" s="31"/>
      <c r="AF15" s="47">
        <v>1</v>
      </c>
      <c r="AG15" s="58">
        <f t="shared" si="9"/>
        <v>8.3333333333333329E-2</v>
      </c>
      <c r="AH15" s="31"/>
      <c r="AI15" s="47">
        <v>1</v>
      </c>
      <c r="AJ15" s="58">
        <f t="shared" si="10"/>
        <v>8.3333333333333329E-2</v>
      </c>
      <c r="AK15" s="31"/>
      <c r="AL15" s="47">
        <v>1</v>
      </c>
      <c r="AM15" s="58">
        <f t="shared" si="11"/>
        <v>8.3333333333333329E-2</v>
      </c>
      <c r="AN15" s="31"/>
      <c r="AO15" s="31"/>
      <c r="AP15" s="53">
        <f t="shared" ref="AP15:AP24" si="13">SUM(+$AL15+$AI15+$AF15+$AC15+$Z15+$W15+$T15+$Q15+$N15+$K15+$H15+$E15)</f>
        <v>12</v>
      </c>
      <c r="AQ15" s="55">
        <f t="shared" si="12"/>
        <v>8.3333333333333329E-2</v>
      </c>
      <c r="AR15" s="31"/>
      <c r="AS15" s="31"/>
      <c r="AT15" s="31"/>
      <c r="AU15" s="31"/>
      <c r="AV15" s="31"/>
      <c r="AW15" s="31"/>
      <c r="AX15" s="31"/>
      <c r="AY15" s="31"/>
      <c r="AZ15" s="31"/>
      <c r="BA15" s="31"/>
      <c r="BB15" s="31"/>
      <c r="BC15" s="31"/>
    </row>
    <row r="16" spans="2:56" x14ac:dyDescent="0.15">
      <c r="B16" s="30">
        <v>7320</v>
      </c>
      <c r="C16" s="27" t="s">
        <v>30</v>
      </c>
      <c r="E16" s="50">
        <v>1</v>
      </c>
      <c r="F16" s="58">
        <f t="shared" si="0"/>
        <v>8.3333333333333329E-2</v>
      </c>
      <c r="H16" s="47">
        <v>1</v>
      </c>
      <c r="I16" s="58">
        <f t="shared" si="1"/>
        <v>8.3333333333333329E-2</v>
      </c>
      <c r="J16" s="31"/>
      <c r="K16" s="47">
        <v>1</v>
      </c>
      <c r="L16" s="58">
        <f t="shared" si="2"/>
        <v>8.3333333333333329E-2</v>
      </c>
      <c r="M16" s="31"/>
      <c r="N16" s="47">
        <v>1</v>
      </c>
      <c r="O16" s="58">
        <f t="shared" si="3"/>
        <v>8.3333333333333329E-2</v>
      </c>
      <c r="P16" s="31"/>
      <c r="Q16" s="47">
        <v>1</v>
      </c>
      <c r="R16" s="58">
        <f t="shared" si="4"/>
        <v>8.3333333333333329E-2</v>
      </c>
      <c r="S16" s="31"/>
      <c r="T16" s="47">
        <v>1</v>
      </c>
      <c r="U16" s="58">
        <f t="shared" si="5"/>
        <v>8.3333333333333329E-2</v>
      </c>
      <c r="V16" s="31"/>
      <c r="W16" s="47">
        <v>1</v>
      </c>
      <c r="X16" s="58">
        <f t="shared" si="6"/>
        <v>8.3333333333333329E-2</v>
      </c>
      <c r="Y16" s="31"/>
      <c r="Z16" s="47">
        <v>1</v>
      </c>
      <c r="AA16" s="58">
        <f t="shared" si="7"/>
        <v>8.3333333333333329E-2</v>
      </c>
      <c r="AB16" s="31"/>
      <c r="AC16" s="47">
        <v>1</v>
      </c>
      <c r="AD16" s="58">
        <f t="shared" si="8"/>
        <v>8.3333333333333329E-2</v>
      </c>
      <c r="AE16" s="31"/>
      <c r="AF16" s="47">
        <v>1</v>
      </c>
      <c r="AG16" s="58">
        <f t="shared" si="9"/>
        <v>8.3333333333333329E-2</v>
      </c>
      <c r="AH16" s="31"/>
      <c r="AI16" s="47">
        <v>1</v>
      </c>
      <c r="AJ16" s="58">
        <f t="shared" si="10"/>
        <v>8.3333333333333329E-2</v>
      </c>
      <c r="AK16" s="31"/>
      <c r="AL16" s="47">
        <v>1</v>
      </c>
      <c r="AM16" s="58">
        <f t="shared" si="11"/>
        <v>8.3333333333333329E-2</v>
      </c>
      <c r="AN16" s="31"/>
      <c r="AO16" s="31"/>
      <c r="AP16" s="53">
        <f t="shared" si="13"/>
        <v>12</v>
      </c>
      <c r="AQ16" s="55">
        <f t="shared" si="12"/>
        <v>8.3333333333333329E-2</v>
      </c>
      <c r="AR16" s="31"/>
      <c r="AS16" s="31"/>
      <c r="AT16" s="31"/>
      <c r="AU16" s="31"/>
      <c r="AV16" s="31"/>
      <c r="AW16" s="31"/>
      <c r="AX16" s="31"/>
      <c r="AY16" s="31"/>
      <c r="AZ16" s="31"/>
      <c r="BA16" s="31"/>
      <c r="BB16" s="31"/>
      <c r="BC16" s="31"/>
    </row>
    <row r="17" spans="2:55" x14ac:dyDescent="0.15">
      <c r="B17" s="30">
        <v>7325</v>
      </c>
      <c r="C17" s="27" t="s">
        <v>31</v>
      </c>
      <c r="E17" s="50">
        <v>1</v>
      </c>
      <c r="F17" s="58">
        <f t="shared" si="0"/>
        <v>8.3333333333333329E-2</v>
      </c>
      <c r="H17" s="47">
        <v>1</v>
      </c>
      <c r="I17" s="58">
        <f t="shared" si="1"/>
        <v>8.3333333333333329E-2</v>
      </c>
      <c r="J17" s="31"/>
      <c r="K17" s="47">
        <v>1</v>
      </c>
      <c r="L17" s="58">
        <f t="shared" si="2"/>
        <v>8.3333333333333329E-2</v>
      </c>
      <c r="M17" s="31"/>
      <c r="N17" s="47">
        <v>1</v>
      </c>
      <c r="O17" s="58">
        <f t="shared" si="3"/>
        <v>8.3333333333333329E-2</v>
      </c>
      <c r="P17" s="31"/>
      <c r="Q17" s="47">
        <v>1</v>
      </c>
      <c r="R17" s="58">
        <f t="shared" si="4"/>
        <v>8.3333333333333329E-2</v>
      </c>
      <c r="S17" s="31"/>
      <c r="T17" s="47">
        <v>1</v>
      </c>
      <c r="U17" s="58">
        <f t="shared" si="5"/>
        <v>8.3333333333333329E-2</v>
      </c>
      <c r="V17" s="31"/>
      <c r="W17" s="47">
        <v>1</v>
      </c>
      <c r="X17" s="58">
        <f t="shared" si="6"/>
        <v>8.3333333333333329E-2</v>
      </c>
      <c r="Y17" s="31"/>
      <c r="Z17" s="47">
        <v>1</v>
      </c>
      <c r="AA17" s="58">
        <f t="shared" si="7"/>
        <v>8.3333333333333329E-2</v>
      </c>
      <c r="AB17" s="31"/>
      <c r="AC17" s="47">
        <v>1</v>
      </c>
      <c r="AD17" s="58">
        <f t="shared" si="8"/>
        <v>8.3333333333333329E-2</v>
      </c>
      <c r="AE17" s="31"/>
      <c r="AF17" s="47">
        <v>1</v>
      </c>
      <c r="AG17" s="58">
        <f t="shared" si="9"/>
        <v>8.3333333333333329E-2</v>
      </c>
      <c r="AH17" s="31"/>
      <c r="AI17" s="47">
        <v>1</v>
      </c>
      <c r="AJ17" s="58">
        <f t="shared" si="10"/>
        <v>8.3333333333333329E-2</v>
      </c>
      <c r="AK17" s="31"/>
      <c r="AL17" s="47">
        <v>1</v>
      </c>
      <c r="AM17" s="58">
        <f t="shared" si="11"/>
        <v>8.3333333333333329E-2</v>
      </c>
      <c r="AN17" s="31"/>
      <c r="AO17" s="31"/>
      <c r="AP17" s="53">
        <f t="shared" si="13"/>
        <v>12</v>
      </c>
      <c r="AQ17" s="55">
        <f t="shared" si="12"/>
        <v>8.3333333333333329E-2</v>
      </c>
      <c r="AR17" s="31"/>
      <c r="AS17" s="31"/>
      <c r="AT17" s="31"/>
      <c r="AU17" s="31"/>
      <c r="AV17" s="31"/>
      <c r="AW17" s="31"/>
      <c r="AX17" s="31"/>
      <c r="AY17" s="31"/>
      <c r="AZ17" s="31"/>
      <c r="BA17" s="31"/>
      <c r="BB17" s="31"/>
      <c r="BC17" s="31"/>
    </row>
    <row r="18" spans="2:55" x14ac:dyDescent="0.15">
      <c r="B18" s="30">
        <v>7330</v>
      </c>
      <c r="C18" s="27" t="s">
        <v>32</v>
      </c>
      <c r="E18" s="50">
        <v>1</v>
      </c>
      <c r="F18" s="58">
        <f t="shared" si="0"/>
        <v>8.3333333333333329E-2</v>
      </c>
      <c r="H18" s="47">
        <v>1</v>
      </c>
      <c r="I18" s="58">
        <f t="shared" si="1"/>
        <v>8.3333333333333329E-2</v>
      </c>
      <c r="J18" s="31"/>
      <c r="K18" s="47">
        <v>1</v>
      </c>
      <c r="L18" s="58">
        <f t="shared" si="2"/>
        <v>8.3333333333333329E-2</v>
      </c>
      <c r="M18" s="31"/>
      <c r="N18" s="47">
        <v>1</v>
      </c>
      <c r="O18" s="58">
        <f t="shared" si="3"/>
        <v>8.3333333333333329E-2</v>
      </c>
      <c r="P18" s="31"/>
      <c r="Q18" s="47">
        <v>1</v>
      </c>
      <c r="R18" s="58">
        <f t="shared" si="4"/>
        <v>8.3333333333333329E-2</v>
      </c>
      <c r="S18" s="31"/>
      <c r="T18" s="47">
        <v>1</v>
      </c>
      <c r="U18" s="58">
        <f t="shared" si="5"/>
        <v>8.3333333333333329E-2</v>
      </c>
      <c r="V18" s="31"/>
      <c r="W18" s="47">
        <v>1</v>
      </c>
      <c r="X18" s="58">
        <f t="shared" si="6"/>
        <v>8.3333333333333329E-2</v>
      </c>
      <c r="Y18" s="31"/>
      <c r="Z18" s="47">
        <v>1</v>
      </c>
      <c r="AA18" s="58">
        <f t="shared" si="7"/>
        <v>8.3333333333333329E-2</v>
      </c>
      <c r="AB18" s="31"/>
      <c r="AC18" s="47">
        <v>1</v>
      </c>
      <c r="AD18" s="58">
        <f t="shared" si="8"/>
        <v>8.3333333333333329E-2</v>
      </c>
      <c r="AE18" s="31"/>
      <c r="AF18" s="47">
        <v>1</v>
      </c>
      <c r="AG18" s="58">
        <f t="shared" si="9"/>
        <v>8.3333333333333329E-2</v>
      </c>
      <c r="AH18" s="31"/>
      <c r="AI18" s="47">
        <v>1</v>
      </c>
      <c r="AJ18" s="58">
        <f t="shared" si="10"/>
        <v>8.3333333333333329E-2</v>
      </c>
      <c r="AK18" s="31"/>
      <c r="AL18" s="47">
        <v>1</v>
      </c>
      <c r="AM18" s="58">
        <f t="shared" si="11"/>
        <v>8.3333333333333329E-2</v>
      </c>
      <c r="AN18" s="31"/>
      <c r="AO18" s="31"/>
      <c r="AP18" s="53">
        <f t="shared" si="13"/>
        <v>12</v>
      </c>
      <c r="AQ18" s="55">
        <f t="shared" si="12"/>
        <v>8.3333333333333329E-2</v>
      </c>
      <c r="AR18" s="31"/>
      <c r="AS18" s="33"/>
      <c r="AT18" s="31"/>
      <c r="AU18" s="31"/>
      <c r="AV18" s="31"/>
      <c r="AW18" s="31"/>
      <c r="AX18" s="31"/>
      <c r="AY18" s="31"/>
      <c r="AZ18" s="31"/>
      <c r="BA18" s="31"/>
      <c r="BB18" s="31"/>
      <c r="BC18" s="31"/>
    </row>
    <row r="19" spans="2:55" x14ac:dyDescent="0.15">
      <c r="B19" s="30">
        <v>7335</v>
      </c>
      <c r="C19" s="27" t="s">
        <v>33</v>
      </c>
      <c r="E19" s="50">
        <v>1</v>
      </c>
      <c r="F19" s="58">
        <f t="shared" si="0"/>
        <v>8.3333333333333329E-2</v>
      </c>
      <c r="H19" s="47">
        <v>1</v>
      </c>
      <c r="I19" s="58">
        <f t="shared" si="1"/>
        <v>8.3333333333333329E-2</v>
      </c>
      <c r="J19" s="31"/>
      <c r="K19" s="47">
        <v>1</v>
      </c>
      <c r="L19" s="58">
        <f t="shared" si="2"/>
        <v>8.3333333333333329E-2</v>
      </c>
      <c r="M19" s="31"/>
      <c r="N19" s="47">
        <v>1</v>
      </c>
      <c r="O19" s="58">
        <f t="shared" si="3"/>
        <v>8.3333333333333329E-2</v>
      </c>
      <c r="P19" s="31"/>
      <c r="Q19" s="47">
        <v>1</v>
      </c>
      <c r="R19" s="58">
        <f t="shared" si="4"/>
        <v>8.3333333333333329E-2</v>
      </c>
      <c r="S19" s="31"/>
      <c r="T19" s="47">
        <v>1</v>
      </c>
      <c r="U19" s="58">
        <f t="shared" si="5"/>
        <v>8.3333333333333329E-2</v>
      </c>
      <c r="V19" s="31"/>
      <c r="W19" s="47">
        <v>1</v>
      </c>
      <c r="X19" s="58">
        <f t="shared" si="6"/>
        <v>8.3333333333333329E-2</v>
      </c>
      <c r="Y19" s="31"/>
      <c r="Z19" s="47">
        <v>1</v>
      </c>
      <c r="AA19" s="58">
        <f t="shared" si="7"/>
        <v>8.3333333333333329E-2</v>
      </c>
      <c r="AB19" s="31"/>
      <c r="AC19" s="47">
        <v>1</v>
      </c>
      <c r="AD19" s="58">
        <f t="shared" si="8"/>
        <v>8.3333333333333329E-2</v>
      </c>
      <c r="AE19" s="31"/>
      <c r="AF19" s="47">
        <v>1</v>
      </c>
      <c r="AG19" s="58">
        <f t="shared" si="9"/>
        <v>8.3333333333333329E-2</v>
      </c>
      <c r="AH19" s="31"/>
      <c r="AI19" s="47">
        <v>1</v>
      </c>
      <c r="AJ19" s="58">
        <f t="shared" si="10"/>
        <v>8.3333333333333329E-2</v>
      </c>
      <c r="AK19" s="31"/>
      <c r="AL19" s="47">
        <v>1</v>
      </c>
      <c r="AM19" s="58">
        <f t="shared" si="11"/>
        <v>8.3333333333333329E-2</v>
      </c>
      <c r="AN19" s="31"/>
      <c r="AO19" s="31"/>
      <c r="AP19" s="53">
        <f t="shared" si="13"/>
        <v>12</v>
      </c>
      <c r="AQ19" s="55">
        <f t="shared" si="12"/>
        <v>8.3333333333333329E-2</v>
      </c>
      <c r="AR19" s="31"/>
      <c r="AS19" s="31"/>
      <c r="AT19" s="31"/>
      <c r="AU19" s="31"/>
      <c r="AV19" s="31"/>
      <c r="AW19" s="31"/>
      <c r="AX19" s="31"/>
      <c r="AY19" s="31"/>
      <c r="AZ19" s="31"/>
      <c r="BA19" s="31"/>
      <c r="BB19" s="31"/>
      <c r="BC19" s="31"/>
    </row>
    <row r="20" spans="2:55" x14ac:dyDescent="0.15">
      <c r="B20" s="30">
        <v>7340</v>
      </c>
      <c r="C20" s="27" t="s">
        <v>34</v>
      </c>
      <c r="E20" s="50">
        <v>1</v>
      </c>
      <c r="F20" s="58">
        <f t="shared" si="0"/>
        <v>8.3333333333333329E-2</v>
      </c>
      <c r="H20" s="47">
        <v>1</v>
      </c>
      <c r="I20" s="58">
        <f t="shared" si="1"/>
        <v>8.3333333333333329E-2</v>
      </c>
      <c r="J20" s="31"/>
      <c r="K20" s="47">
        <v>1</v>
      </c>
      <c r="L20" s="58">
        <f t="shared" si="2"/>
        <v>8.3333333333333329E-2</v>
      </c>
      <c r="M20" s="31"/>
      <c r="N20" s="47">
        <v>1</v>
      </c>
      <c r="O20" s="58">
        <f t="shared" si="3"/>
        <v>8.3333333333333329E-2</v>
      </c>
      <c r="P20" s="31"/>
      <c r="Q20" s="47">
        <v>1</v>
      </c>
      <c r="R20" s="58">
        <f t="shared" si="4"/>
        <v>8.3333333333333329E-2</v>
      </c>
      <c r="S20" s="31"/>
      <c r="T20" s="47">
        <v>1</v>
      </c>
      <c r="U20" s="58">
        <f t="shared" si="5"/>
        <v>8.3333333333333329E-2</v>
      </c>
      <c r="V20" s="31"/>
      <c r="W20" s="47">
        <v>1</v>
      </c>
      <c r="X20" s="58">
        <f t="shared" si="6"/>
        <v>8.3333333333333329E-2</v>
      </c>
      <c r="Y20" s="31"/>
      <c r="Z20" s="47">
        <v>1</v>
      </c>
      <c r="AA20" s="58">
        <f t="shared" si="7"/>
        <v>8.3333333333333329E-2</v>
      </c>
      <c r="AB20" s="31"/>
      <c r="AC20" s="47">
        <v>1</v>
      </c>
      <c r="AD20" s="58">
        <f t="shared" si="8"/>
        <v>8.3333333333333329E-2</v>
      </c>
      <c r="AE20" s="31"/>
      <c r="AF20" s="47">
        <v>1</v>
      </c>
      <c r="AG20" s="58">
        <f t="shared" si="9"/>
        <v>8.3333333333333329E-2</v>
      </c>
      <c r="AH20" s="31"/>
      <c r="AI20" s="47">
        <v>1</v>
      </c>
      <c r="AJ20" s="58">
        <f t="shared" si="10"/>
        <v>8.3333333333333329E-2</v>
      </c>
      <c r="AK20" s="31"/>
      <c r="AL20" s="47">
        <v>1</v>
      </c>
      <c r="AM20" s="58">
        <f t="shared" si="11"/>
        <v>8.3333333333333329E-2</v>
      </c>
      <c r="AN20" s="31"/>
      <c r="AO20" s="31"/>
      <c r="AP20" s="53">
        <f t="shared" si="13"/>
        <v>12</v>
      </c>
      <c r="AQ20" s="55">
        <f t="shared" si="12"/>
        <v>8.3333333333333329E-2</v>
      </c>
      <c r="AR20" s="31"/>
      <c r="AS20" s="31"/>
      <c r="AT20" s="31"/>
      <c r="AU20" s="31"/>
      <c r="AV20" s="31"/>
      <c r="AW20" s="31"/>
      <c r="AX20" s="31"/>
      <c r="AY20" s="31"/>
      <c r="AZ20" s="31"/>
      <c r="BA20" s="31"/>
      <c r="BB20" s="31"/>
      <c r="BC20" s="31"/>
    </row>
    <row r="21" spans="2:55" x14ac:dyDescent="0.15">
      <c r="B21" s="30">
        <v>7345</v>
      </c>
      <c r="C21" s="27" t="s">
        <v>35</v>
      </c>
      <c r="E21" s="50">
        <v>1</v>
      </c>
      <c r="F21" s="58">
        <f t="shared" si="0"/>
        <v>8.3333333333333329E-2</v>
      </c>
      <c r="H21" s="47">
        <v>1</v>
      </c>
      <c r="I21" s="58">
        <f t="shared" si="1"/>
        <v>8.3333333333333329E-2</v>
      </c>
      <c r="J21" s="31"/>
      <c r="K21" s="47">
        <v>1</v>
      </c>
      <c r="L21" s="58">
        <f t="shared" si="2"/>
        <v>8.3333333333333329E-2</v>
      </c>
      <c r="M21" s="31"/>
      <c r="N21" s="47">
        <v>1</v>
      </c>
      <c r="O21" s="58">
        <f t="shared" si="3"/>
        <v>8.3333333333333329E-2</v>
      </c>
      <c r="P21" s="31"/>
      <c r="Q21" s="47">
        <v>1</v>
      </c>
      <c r="R21" s="58">
        <f t="shared" si="4"/>
        <v>8.3333333333333329E-2</v>
      </c>
      <c r="S21" s="31"/>
      <c r="T21" s="47">
        <v>1</v>
      </c>
      <c r="U21" s="58">
        <f t="shared" si="5"/>
        <v>8.3333333333333329E-2</v>
      </c>
      <c r="V21" s="31"/>
      <c r="W21" s="47">
        <v>1</v>
      </c>
      <c r="X21" s="58">
        <f t="shared" si="6"/>
        <v>8.3333333333333329E-2</v>
      </c>
      <c r="Y21" s="31"/>
      <c r="Z21" s="47">
        <v>1</v>
      </c>
      <c r="AA21" s="58">
        <f t="shared" si="7"/>
        <v>8.3333333333333329E-2</v>
      </c>
      <c r="AB21" s="31"/>
      <c r="AC21" s="47">
        <v>1</v>
      </c>
      <c r="AD21" s="58">
        <f t="shared" si="8"/>
        <v>8.3333333333333329E-2</v>
      </c>
      <c r="AE21" s="31"/>
      <c r="AF21" s="47">
        <v>1</v>
      </c>
      <c r="AG21" s="58">
        <f t="shared" si="9"/>
        <v>8.3333333333333329E-2</v>
      </c>
      <c r="AH21" s="31"/>
      <c r="AI21" s="47">
        <v>1</v>
      </c>
      <c r="AJ21" s="58">
        <f t="shared" si="10"/>
        <v>8.3333333333333329E-2</v>
      </c>
      <c r="AK21" s="31"/>
      <c r="AL21" s="47">
        <v>1</v>
      </c>
      <c r="AM21" s="58">
        <f t="shared" si="11"/>
        <v>8.3333333333333329E-2</v>
      </c>
      <c r="AN21" s="31"/>
      <c r="AO21" s="31"/>
      <c r="AP21" s="53">
        <f t="shared" si="13"/>
        <v>12</v>
      </c>
      <c r="AQ21" s="55">
        <f t="shared" si="12"/>
        <v>8.3333333333333329E-2</v>
      </c>
      <c r="AR21" s="31"/>
      <c r="AS21" s="31"/>
      <c r="AT21" s="31"/>
      <c r="AU21" s="31"/>
      <c r="AV21" s="31"/>
      <c r="AW21" s="31"/>
      <c r="AX21" s="31"/>
      <c r="AY21" s="31"/>
      <c r="AZ21" s="31"/>
      <c r="BA21" s="31"/>
      <c r="BB21" s="31"/>
      <c r="BC21" s="31"/>
    </row>
    <row r="22" spans="2:55" x14ac:dyDescent="0.15">
      <c r="B22" s="30">
        <v>7350</v>
      </c>
      <c r="C22" s="27" t="s">
        <v>36</v>
      </c>
      <c r="E22" s="50">
        <v>1</v>
      </c>
      <c r="F22" s="58">
        <f t="shared" si="0"/>
        <v>8.3333333333333329E-2</v>
      </c>
      <c r="H22" s="47">
        <v>1</v>
      </c>
      <c r="I22" s="58">
        <f t="shared" si="1"/>
        <v>8.3333333333333329E-2</v>
      </c>
      <c r="J22" s="31"/>
      <c r="K22" s="47">
        <v>1</v>
      </c>
      <c r="L22" s="58">
        <f t="shared" si="2"/>
        <v>8.3333333333333329E-2</v>
      </c>
      <c r="M22" s="31"/>
      <c r="N22" s="47">
        <v>1</v>
      </c>
      <c r="O22" s="58">
        <f t="shared" si="3"/>
        <v>8.3333333333333329E-2</v>
      </c>
      <c r="P22" s="31"/>
      <c r="Q22" s="47">
        <v>1</v>
      </c>
      <c r="R22" s="58">
        <f t="shared" si="4"/>
        <v>8.3333333333333329E-2</v>
      </c>
      <c r="S22" s="31"/>
      <c r="T22" s="47">
        <v>1</v>
      </c>
      <c r="U22" s="58">
        <f t="shared" si="5"/>
        <v>8.3333333333333329E-2</v>
      </c>
      <c r="V22" s="31"/>
      <c r="W22" s="47">
        <v>1</v>
      </c>
      <c r="X22" s="58">
        <f t="shared" si="6"/>
        <v>8.3333333333333329E-2</v>
      </c>
      <c r="Y22" s="31"/>
      <c r="Z22" s="47">
        <v>1</v>
      </c>
      <c r="AA22" s="58">
        <f t="shared" si="7"/>
        <v>8.3333333333333329E-2</v>
      </c>
      <c r="AB22" s="31"/>
      <c r="AC22" s="47">
        <v>1</v>
      </c>
      <c r="AD22" s="58">
        <f t="shared" si="8"/>
        <v>8.3333333333333329E-2</v>
      </c>
      <c r="AE22" s="31"/>
      <c r="AF22" s="47">
        <v>1</v>
      </c>
      <c r="AG22" s="58">
        <f t="shared" si="9"/>
        <v>8.3333333333333329E-2</v>
      </c>
      <c r="AH22" s="31"/>
      <c r="AI22" s="47">
        <v>1</v>
      </c>
      <c r="AJ22" s="58">
        <f t="shared" si="10"/>
        <v>8.3333333333333329E-2</v>
      </c>
      <c r="AK22" s="31"/>
      <c r="AL22" s="47">
        <v>1</v>
      </c>
      <c r="AM22" s="58">
        <f t="shared" si="11"/>
        <v>8.3333333333333329E-2</v>
      </c>
      <c r="AN22" s="31"/>
      <c r="AO22" s="31"/>
      <c r="AP22" s="53">
        <f t="shared" si="13"/>
        <v>12</v>
      </c>
      <c r="AQ22" s="55">
        <f t="shared" si="12"/>
        <v>8.3333333333333329E-2</v>
      </c>
      <c r="AR22" s="31"/>
      <c r="AS22" s="31"/>
      <c r="AT22" s="31"/>
      <c r="AU22" s="31"/>
      <c r="AV22" s="31"/>
      <c r="AW22" s="31"/>
      <c r="AX22" s="31"/>
      <c r="AY22" s="31"/>
      <c r="AZ22" s="31"/>
      <c r="BA22" s="31"/>
      <c r="BB22" s="31"/>
      <c r="BC22" s="31"/>
    </row>
    <row r="23" spans="2:55" x14ac:dyDescent="0.15">
      <c r="B23" s="30">
        <v>7360</v>
      </c>
      <c r="C23" s="27" t="s">
        <v>37</v>
      </c>
      <c r="E23" s="50">
        <v>1</v>
      </c>
      <c r="F23" s="58">
        <f t="shared" si="0"/>
        <v>8.3333333333333329E-2</v>
      </c>
      <c r="H23" s="47">
        <v>1</v>
      </c>
      <c r="I23" s="58">
        <f t="shared" si="1"/>
        <v>8.3333333333333329E-2</v>
      </c>
      <c r="J23" s="31"/>
      <c r="K23" s="47">
        <v>1</v>
      </c>
      <c r="L23" s="58">
        <f t="shared" si="2"/>
        <v>8.3333333333333329E-2</v>
      </c>
      <c r="M23" s="31"/>
      <c r="N23" s="47">
        <v>1</v>
      </c>
      <c r="O23" s="58">
        <f t="shared" si="3"/>
        <v>8.3333333333333329E-2</v>
      </c>
      <c r="P23" s="31"/>
      <c r="Q23" s="47">
        <v>1</v>
      </c>
      <c r="R23" s="58">
        <f t="shared" si="4"/>
        <v>8.3333333333333329E-2</v>
      </c>
      <c r="S23" s="31"/>
      <c r="T23" s="47">
        <v>1</v>
      </c>
      <c r="U23" s="58">
        <f t="shared" si="5"/>
        <v>8.3333333333333329E-2</v>
      </c>
      <c r="V23" s="31"/>
      <c r="W23" s="47">
        <v>1</v>
      </c>
      <c r="X23" s="58">
        <f t="shared" si="6"/>
        <v>8.3333333333333329E-2</v>
      </c>
      <c r="Y23" s="31"/>
      <c r="Z23" s="47">
        <v>1</v>
      </c>
      <c r="AA23" s="58">
        <f t="shared" si="7"/>
        <v>8.3333333333333329E-2</v>
      </c>
      <c r="AB23" s="31"/>
      <c r="AC23" s="47">
        <v>1</v>
      </c>
      <c r="AD23" s="58">
        <f t="shared" si="8"/>
        <v>8.3333333333333329E-2</v>
      </c>
      <c r="AE23" s="31"/>
      <c r="AF23" s="47">
        <v>1</v>
      </c>
      <c r="AG23" s="58">
        <f t="shared" si="9"/>
        <v>8.3333333333333329E-2</v>
      </c>
      <c r="AH23" s="31"/>
      <c r="AI23" s="47">
        <v>1</v>
      </c>
      <c r="AJ23" s="58">
        <f t="shared" si="10"/>
        <v>8.3333333333333329E-2</v>
      </c>
      <c r="AK23" s="31"/>
      <c r="AL23" s="47">
        <v>1</v>
      </c>
      <c r="AM23" s="58">
        <f t="shared" si="11"/>
        <v>8.3333333333333329E-2</v>
      </c>
      <c r="AN23" s="31"/>
      <c r="AO23" s="31"/>
      <c r="AP23" s="53">
        <f t="shared" si="13"/>
        <v>12</v>
      </c>
      <c r="AQ23" s="55">
        <f t="shared" si="12"/>
        <v>8.3333333333333329E-2</v>
      </c>
      <c r="AR23" s="31"/>
      <c r="AS23" s="31"/>
      <c r="AT23" s="31"/>
      <c r="AU23" s="31"/>
      <c r="AV23" s="31"/>
      <c r="AW23" s="31"/>
      <c r="AX23" s="31"/>
      <c r="AY23" s="31"/>
      <c r="AZ23" s="31"/>
      <c r="BA23" s="31"/>
      <c r="BB23" s="31"/>
      <c r="BC23" s="31"/>
    </row>
    <row r="24" spans="2:55" x14ac:dyDescent="0.15">
      <c r="B24" s="30">
        <v>7399</v>
      </c>
      <c r="C24" s="27" t="s">
        <v>38</v>
      </c>
      <c r="E24" s="50">
        <v>1</v>
      </c>
      <c r="F24" s="58">
        <f t="shared" si="0"/>
        <v>8.3333333333333329E-2</v>
      </c>
      <c r="H24" s="47">
        <v>1</v>
      </c>
      <c r="I24" s="58">
        <f t="shared" si="1"/>
        <v>8.3333333333333329E-2</v>
      </c>
      <c r="K24" s="47">
        <v>1</v>
      </c>
      <c r="L24" s="58">
        <f t="shared" si="2"/>
        <v>8.3333333333333329E-2</v>
      </c>
      <c r="N24" s="47">
        <v>1</v>
      </c>
      <c r="O24" s="58">
        <f t="shared" si="3"/>
        <v>8.3333333333333329E-2</v>
      </c>
      <c r="Q24" s="47">
        <v>1</v>
      </c>
      <c r="R24" s="58">
        <f t="shared" si="4"/>
        <v>8.3333333333333329E-2</v>
      </c>
      <c r="T24" s="47">
        <v>1</v>
      </c>
      <c r="U24" s="58">
        <f t="shared" si="5"/>
        <v>8.3333333333333329E-2</v>
      </c>
      <c r="W24" s="47">
        <v>1</v>
      </c>
      <c r="X24" s="58">
        <f t="shared" si="6"/>
        <v>8.3333333333333329E-2</v>
      </c>
      <c r="Z24" s="47">
        <v>1</v>
      </c>
      <c r="AA24" s="58">
        <f t="shared" si="7"/>
        <v>8.3333333333333329E-2</v>
      </c>
      <c r="AC24" s="47">
        <v>1</v>
      </c>
      <c r="AD24" s="58">
        <f t="shared" si="8"/>
        <v>8.3333333333333329E-2</v>
      </c>
      <c r="AF24" s="47">
        <v>1</v>
      </c>
      <c r="AG24" s="58">
        <f t="shared" si="9"/>
        <v>8.3333333333333329E-2</v>
      </c>
      <c r="AI24" s="47">
        <v>1</v>
      </c>
      <c r="AJ24" s="58">
        <f t="shared" si="10"/>
        <v>8.3333333333333329E-2</v>
      </c>
      <c r="AL24" s="47">
        <v>1</v>
      </c>
      <c r="AM24" s="58">
        <f t="shared" si="11"/>
        <v>8.3333333333333329E-2</v>
      </c>
      <c r="AP24" s="53">
        <f t="shared" si="13"/>
        <v>12</v>
      </c>
      <c r="AQ24" s="55">
        <f t="shared" si="12"/>
        <v>8.3333333333333329E-2</v>
      </c>
    </row>
    <row r="25" spans="2:55" ht="14" thickBot="1" x14ac:dyDescent="0.2">
      <c r="B25" s="69" t="s">
        <v>0</v>
      </c>
      <c r="C25" s="70"/>
      <c r="E25" s="71" t="s">
        <v>0</v>
      </c>
      <c r="F25" s="72" t="s">
        <v>0</v>
      </c>
      <c r="H25" s="71" t="s">
        <v>0</v>
      </c>
      <c r="I25" s="72" t="s">
        <v>0</v>
      </c>
      <c r="K25" s="71" t="s">
        <v>0</v>
      </c>
      <c r="L25" s="72" t="s">
        <v>0</v>
      </c>
      <c r="N25" s="71" t="s">
        <v>0</v>
      </c>
      <c r="O25" s="72" t="s">
        <v>0</v>
      </c>
      <c r="Q25" s="71" t="s">
        <v>0</v>
      </c>
      <c r="R25" s="72" t="s">
        <v>0</v>
      </c>
      <c r="S25" s="73"/>
      <c r="T25" s="71" t="s">
        <v>0</v>
      </c>
      <c r="U25" s="72" t="s">
        <v>0</v>
      </c>
      <c r="W25" s="71" t="s">
        <v>0</v>
      </c>
      <c r="X25" s="72" t="s">
        <v>0</v>
      </c>
      <c r="Z25" s="71" t="s">
        <v>0</v>
      </c>
      <c r="AA25" s="72" t="s">
        <v>0</v>
      </c>
      <c r="AC25" s="71" t="s">
        <v>0</v>
      </c>
      <c r="AD25" s="72" t="s">
        <v>0</v>
      </c>
      <c r="AF25" s="71" t="s">
        <v>0</v>
      </c>
      <c r="AG25" s="72" t="str">
        <f>+AD25</f>
        <v xml:space="preserve"> </v>
      </c>
      <c r="AI25" s="71" t="s">
        <v>0</v>
      </c>
      <c r="AJ25" s="72" t="str">
        <f>+AG25</f>
        <v xml:space="preserve"> </v>
      </c>
      <c r="AL25" s="71" t="s">
        <v>0</v>
      </c>
      <c r="AM25" s="72" t="str">
        <f>+AJ25</f>
        <v xml:space="preserve"> </v>
      </c>
      <c r="AP25" s="53" t="s">
        <v>0</v>
      </c>
      <c r="AQ25" s="74" t="s">
        <v>0</v>
      </c>
    </row>
    <row r="26" spans="2:55" ht="15" thickTop="1" thickBot="1" x14ac:dyDescent="0.2">
      <c r="B26" s="34">
        <v>7300</v>
      </c>
      <c r="C26" s="35" t="s">
        <v>39</v>
      </c>
      <c r="D26" s="36"/>
      <c r="E26" s="49">
        <f>SUM(E13:E24)</f>
        <v>12</v>
      </c>
      <c r="F26" s="37">
        <f>SUM(F13:F24)</f>
        <v>1</v>
      </c>
      <c r="G26" s="36"/>
      <c r="H26" s="49">
        <f>SUM(H13:H24)</f>
        <v>12</v>
      </c>
      <c r="I26" s="37">
        <f>SUM(I13:I24)</f>
        <v>1</v>
      </c>
      <c r="J26" s="36"/>
      <c r="K26" s="49">
        <f>SUM(K13:K24)</f>
        <v>12</v>
      </c>
      <c r="L26" s="37">
        <f>SUM(L13:L24)</f>
        <v>1</v>
      </c>
      <c r="M26" s="36"/>
      <c r="N26" s="49">
        <f>SUM(N13:N24)</f>
        <v>12</v>
      </c>
      <c r="O26" s="37">
        <f>SUM(O13:O24)</f>
        <v>1</v>
      </c>
      <c r="P26" s="36"/>
      <c r="Q26" s="49">
        <f>SUM(Q13:Q24)</f>
        <v>12</v>
      </c>
      <c r="R26" s="37">
        <f>SUM(R13:R24)</f>
        <v>1</v>
      </c>
      <c r="S26" s="36"/>
      <c r="T26" s="49">
        <f>SUM(T13:T24)</f>
        <v>12</v>
      </c>
      <c r="U26" s="37">
        <f>SUM(U13:U24)</f>
        <v>1</v>
      </c>
      <c r="V26" s="36"/>
      <c r="W26" s="49">
        <f>SUM(W13:W24)</f>
        <v>12</v>
      </c>
      <c r="X26" s="37">
        <f>SUM(X13:X24)</f>
        <v>1</v>
      </c>
      <c r="Y26" s="36"/>
      <c r="Z26" s="49">
        <f>SUM(Z13:Z24)</f>
        <v>12</v>
      </c>
      <c r="AA26" s="37">
        <f>SUM(AA13:AA24)</f>
        <v>1</v>
      </c>
      <c r="AB26" s="36"/>
      <c r="AC26" s="49">
        <f>SUM(AC13:AC24)</f>
        <v>12</v>
      </c>
      <c r="AD26" s="37">
        <f>SUM(AD13:AD24)</f>
        <v>1</v>
      </c>
      <c r="AE26" s="36"/>
      <c r="AF26" s="49">
        <f>SUM(AF13:AF24)</f>
        <v>12</v>
      </c>
      <c r="AG26" s="37">
        <f>SUM(AG13:AG24)</f>
        <v>1</v>
      </c>
      <c r="AH26" s="36"/>
      <c r="AI26" s="49">
        <f>SUM(AI13:AI24)</f>
        <v>12</v>
      </c>
      <c r="AJ26" s="37">
        <f>SUM(AJ13:AJ24)</f>
        <v>1</v>
      </c>
      <c r="AK26" s="36"/>
      <c r="AL26" s="49">
        <f>SUM(AL13:AL24)</f>
        <v>12</v>
      </c>
      <c r="AM26" s="37">
        <f>SUM(AM13:AM24)</f>
        <v>1</v>
      </c>
      <c r="AN26" s="36"/>
      <c r="AO26" s="36"/>
      <c r="AP26" s="49">
        <f>SUM(AP13:AP24)</f>
        <v>144</v>
      </c>
      <c r="AQ26" s="37">
        <f>SUM(AQ13:AQ24)</f>
        <v>1</v>
      </c>
      <c r="AR26" s="36"/>
      <c r="AS26" s="36"/>
      <c r="AT26" s="36"/>
      <c r="AU26" s="22"/>
    </row>
    <row r="27" spans="2:55" ht="14" thickTop="1" x14ac:dyDescent="0.15">
      <c r="L27" s="56"/>
      <c r="O27" s="56"/>
      <c r="R27" s="56"/>
      <c r="U27" s="56"/>
      <c r="X27" s="56"/>
      <c r="AA27" s="56"/>
      <c r="AD27" s="56"/>
      <c r="AG27" s="56"/>
      <c r="AJ27" s="56"/>
      <c r="AM27" s="56"/>
      <c r="AQ27" s="56"/>
    </row>
    <row r="28" spans="2:55" x14ac:dyDescent="0.15">
      <c r="R28" s="56"/>
      <c r="U28" s="56"/>
      <c r="X28" s="56"/>
      <c r="AD28" s="56"/>
      <c r="AG28" s="56"/>
      <c r="AJ28" s="56"/>
      <c r="AM28" s="56"/>
    </row>
    <row r="29" spans="2:55" x14ac:dyDescent="0.15">
      <c r="U29" s="56"/>
      <c r="AG29" s="56"/>
      <c r="AJ29" s="56"/>
      <c r="AM29" s="56"/>
    </row>
    <row r="30" spans="2:55" x14ac:dyDescent="0.15">
      <c r="C30" t="s">
        <v>0</v>
      </c>
      <c r="E30" t="s">
        <v>0</v>
      </c>
      <c r="G30" t="s">
        <v>0</v>
      </c>
      <c r="H30" t="s">
        <v>0</v>
      </c>
      <c r="U30" s="56"/>
      <c r="AG30" s="56"/>
      <c r="AJ30" s="56"/>
      <c r="AM30" s="56"/>
    </row>
    <row r="31" spans="2:55" x14ac:dyDescent="0.15">
      <c r="H31" t="s">
        <v>0</v>
      </c>
      <c r="AG31" s="56"/>
      <c r="AJ31" s="56"/>
      <c r="AM31" s="56"/>
    </row>
    <row r="32" spans="2:55" x14ac:dyDescent="0.15">
      <c r="H32" t="s">
        <v>0</v>
      </c>
      <c r="AM32" s="56"/>
    </row>
    <row r="33" spans="8:69" x14ac:dyDescent="0.15">
      <c r="H33" t="s">
        <v>0</v>
      </c>
      <c r="BB33" s="5"/>
      <c r="BC33" s="5"/>
      <c r="BD33" s="5"/>
      <c r="BE33" s="5"/>
      <c r="BF33" s="5"/>
      <c r="BG33" s="5"/>
      <c r="BH33" s="5"/>
      <c r="BI33" s="5"/>
      <c r="BJ33" s="5"/>
      <c r="BK33" s="5"/>
      <c r="BL33" s="5"/>
      <c r="BM33" s="5"/>
      <c r="BN33" s="5"/>
      <c r="BO33" s="5"/>
      <c r="BP33" s="5"/>
      <c r="BQ33" s="5"/>
    </row>
    <row r="34" spans="8:69" x14ac:dyDescent="0.15">
      <c r="H34" t="s">
        <v>0</v>
      </c>
    </row>
    <row r="35" spans="8:69" x14ac:dyDescent="0.15">
      <c r="H35" t="s">
        <v>0</v>
      </c>
    </row>
    <row r="45" spans="8:69" x14ac:dyDescent="0.15">
      <c r="H45"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B1:BQ53"/>
  <sheetViews>
    <sheetView topLeftCell="A2"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+E34/$C$7/31</f>
        <v>6.4516129032258064E-3</v>
      </c>
      <c r="G6" s="5"/>
      <c r="H6" s="3" t="str">
        <f>+E6</f>
        <v>Coût / chambre / jour</v>
      </c>
      <c r="I6" s="4">
        <f>+H34/$C$7/28</f>
        <v>7.1428571428571435E-3</v>
      </c>
      <c r="J6" s="5"/>
      <c r="K6" s="3" t="str">
        <f>+H6</f>
        <v>Coût / chambre / jour</v>
      </c>
      <c r="L6" s="4">
        <f>+K34/$C$7/31</f>
        <v>6.4516129032258064E-3</v>
      </c>
      <c r="M6" s="5"/>
      <c r="N6" s="3" t="str">
        <f>+K6</f>
        <v>Coût / chambre / jour</v>
      </c>
      <c r="O6" s="4">
        <f>+N34/$C$7/30</f>
        <v>6.6666666666666671E-3</v>
      </c>
      <c r="P6" s="6"/>
      <c r="Q6" s="3" t="str">
        <f>+N6</f>
        <v>Coût / chambre / jour</v>
      </c>
      <c r="R6" s="4">
        <f>+Q34/$C$7/31</f>
        <v>6.4516129032258064E-3</v>
      </c>
      <c r="S6" s="6"/>
      <c r="T6" s="3" t="str">
        <f>+Q6</f>
        <v>Coût / chambre / jour</v>
      </c>
      <c r="U6" s="4">
        <f>+T34/$C$7/30</f>
        <v>6.6666666666666671E-3</v>
      </c>
      <c r="V6" s="5"/>
      <c r="W6" s="3" t="str">
        <f>+T6</f>
        <v>Coût / chambre / jour</v>
      </c>
      <c r="X6" s="4">
        <f>+W34/$C$7/31</f>
        <v>6.4516129032258064E-3</v>
      </c>
      <c r="Y6" s="5"/>
      <c r="Z6" s="3" t="str">
        <f>+W6</f>
        <v>Coût / chambre / jour</v>
      </c>
      <c r="AA6" s="4">
        <f>+Z34/$C$7/31</f>
        <v>6.4516129032258064E-3</v>
      </c>
      <c r="AB6" s="5"/>
      <c r="AC6" s="3" t="str">
        <f>+Z6</f>
        <v>Coût / chambre / jour</v>
      </c>
      <c r="AD6" s="4">
        <f>+AC34/$C$7/30</f>
        <v>6.6666666666666671E-3</v>
      </c>
      <c r="AE6" s="5"/>
      <c r="AF6" s="3" t="str">
        <f>+AC6</f>
        <v>Coût / chambre / jour</v>
      </c>
      <c r="AG6" s="4">
        <f>+AF34/$C$7/31</f>
        <v>6.4516129032258064E-3</v>
      </c>
      <c r="AH6" s="5"/>
      <c r="AI6" s="3" t="str">
        <f>+AF6</f>
        <v>Coût / chambre / jour</v>
      </c>
      <c r="AJ6" s="4">
        <f>+AI34/$C$7/30</f>
        <v>6.6666666666666671E-3</v>
      </c>
      <c r="AK6" s="5"/>
      <c r="AL6" s="3" t="str">
        <f>+AI6</f>
        <v>Coût / chambre / jour</v>
      </c>
      <c r="AM6" s="4">
        <f>+AL34/$C$7/31</f>
        <v>6.4516129032258064E-3</v>
      </c>
      <c r="AN6" s="5"/>
      <c r="AO6" s="5"/>
      <c r="AP6" s="7" t="str">
        <f>+AL6</f>
        <v>Coût / chambre / jour</v>
      </c>
      <c r="AQ6" s="8">
        <f>+AP34/$C$7/365</f>
        <v>6.5753424657534242E-3</v>
      </c>
    </row>
    <row r="7" spans="2:56" x14ac:dyDescent="0.15">
      <c r="B7" s="9"/>
      <c r="C7" s="10">
        <f>+'Total des coûts d''exploitation'!C7</f>
        <v>100</v>
      </c>
      <c r="E7" s="14">
        <f>+E34/$AP34</f>
        <v>8.3333333333333329E-2</v>
      </c>
      <c r="F7" s="11"/>
      <c r="H7" s="14">
        <f>+H34/$AP34</f>
        <v>8.3333333333333329E-2</v>
      </c>
      <c r="I7" s="11"/>
      <c r="K7" s="14">
        <f>+K34/$AP34</f>
        <v>8.3333333333333329E-2</v>
      </c>
      <c r="L7" s="15"/>
      <c r="N7" s="14">
        <f>+N34/$AP34</f>
        <v>8.3333333333333329E-2</v>
      </c>
      <c r="O7" s="15"/>
      <c r="P7" s="12"/>
      <c r="Q7" s="14">
        <f>+Q34/$AP34</f>
        <v>8.3333333333333329E-2</v>
      </c>
      <c r="R7" s="15"/>
      <c r="S7" s="12"/>
      <c r="T7" s="14">
        <f>+T34/$AP34</f>
        <v>8.3333333333333329E-2</v>
      </c>
      <c r="U7" s="15"/>
      <c r="W7" s="14">
        <f>+W34/$AP34</f>
        <v>8.3333333333333329E-2</v>
      </c>
      <c r="X7" s="15"/>
      <c r="Z7" s="14">
        <f>+Z34/$AP34</f>
        <v>8.3333333333333329E-2</v>
      </c>
      <c r="AA7" s="15"/>
      <c r="AC7" s="14">
        <f>+AC34/$AP34</f>
        <v>8.3333333333333329E-2</v>
      </c>
      <c r="AD7" s="15"/>
      <c r="AF7" s="14">
        <f>+AF34/$AP34</f>
        <v>8.3333333333333329E-2</v>
      </c>
      <c r="AG7" s="15"/>
      <c r="AI7" s="14">
        <f>+AI34/$AP34</f>
        <v>8.3333333333333329E-2</v>
      </c>
      <c r="AJ7" s="15"/>
      <c r="AL7" s="14">
        <f>+AL34/$AP34</f>
        <v>8.3333333333333329E-2</v>
      </c>
      <c r="AM7" s="15"/>
      <c r="AP7" s="19">
        <f>+AP34/$AP34</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2:56" ht="14" thickBot="1" x14ac:dyDescent="0.2">
      <c r="B9" s="39"/>
      <c r="C9" s="40">
        <f>AP34/$C$7</f>
        <v>2.4</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22"/>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Résultats'!C29</f>
        <v xml:space="preserve">Coût direct d’exploitation </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68">
        <v>7402</v>
      </c>
      <c r="C13" s="67" t="s">
        <v>5</v>
      </c>
      <c r="E13" s="50">
        <v>1</v>
      </c>
      <c r="F13" s="57">
        <f t="shared" ref="F13:F32" si="0">E13/E$34</f>
        <v>0.05</v>
      </c>
      <c r="H13" s="47">
        <v>1</v>
      </c>
      <c r="I13" s="57">
        <f t="shared" ref="I13:I32" si="1">H13/H$34</f>
        <v>0.05</v>
      </c>
      <c r="J13" s="31"/>
      <c r="K13" s="47">
        <v>1</v>
      </c>
      <c r="L13" s="57">
        <f t="shared" ref="L13:L32" si="2">K13/K$34</f>
        <v>0.05</v>
      </c>
      <c r="M13" s="31"/>
      <c r="N13" s="47">
        <v>1</v>
      </c>
      <c r="O13" s="57">
        <f t="shared" ref="O13:O32" si="3">N13/N$34</f>
        <v>0.05</v>
      </c>
      <c r="P13" s="31"/>
      <c r="Q13" s="47">
        <v>1</v>
      </c>
      <c r="R13" s="57">
        <f t="shared" ref="R13:R32" si="4">Q13/Q$34</f>
        <v>0.05</v>
      </c>
      <c r="S13" s="31"/>
      <c r="T13" s="47">
        <v>1</v>
      </c>
      <c r="U13" s="57">
        <f t="shared" ref="U13:U32" si="5">T13/T$34</f>
        <v>0.05</v>
      </c>
      <c r="V13" s="31"/>
      <c r="W13" s="47">
        <v>1</v>
      </c>
      <c r="X13" s="57">
        <f t="shared" ref="X13:X32" si="6">W13/W$34</f>
        <v>0.05</v>
      </c>
      <c r="Y13" s="31"/>
      <c r="Z13" s="47">
        <v>1</v>
      </c>
      <c r="AA13" s="57">
        <f t="shared" ref="AA13:AA32" si="7">Z13/Z$34</f>
        <v>0.05</v>
      </c>
      <c r="AB13" s="31"/>
      <c r="AC13" s="47">
        <v>1</v>
      </c>
      <c r="AD13" s="57">
        <f t="shared" ref="AD13:AD32" si="8">AC13/AC$34</f>
        <v>0.05</v>
      </c>
      <c r="AE13" s="31"/>
      <c r="AF13" s="47">
        <v>1</v>
      </c>
      <c r="AG13" s="57">
        <f t="shared" ref="AG13:AG32" si="9">AF13/AF$34</f>
        <v>0.05</v>
      </c>
      <c r="AH13" s="31"/>
      <c r="AI13" s="47">
        <v>1</v>
      </c>
      <c r="AJ13" s="57">
        <f t="shared" ref="AJ13:AJ32" si="10">AI13/AI$34</f>
        <v>0.05</v>
      </c>
      <c r="AK13" s="31"/>
      <c r="AL13" s="47">
        <v>1</v>
      </c>
      <c r="AM13" s="57">
        <f t="shared" ref="AM13:AM32" si="11">AL13/AL$34</f>
        <v>0.05</v>
      </c>
      <c r="AN13" s="31"/>
      <c r="AO13" s="31"/>
      <c r="AP13" s="53">
        <f>SUM(+$AL13+$AI13+$AF13+$AC13+$Z13+$W13+$T13+$Q13+$N13+$K13+$H13+$E13)</f>
        <v>12</v>
      </c>
      <c r="AQ13" s="54">
        <f t="shared" ref="AQ13:AQ32" si="12">AP13/AP$34</f>
        <v>0.05</v>
      </c>
      <c r="AR13" s="31"/>
      <c r="AS13" s="31"/>
      <c r="AT13" s="31"/>
      <c r="AU13" s="31"/>
      <c r="AV13" s="31"/>
      <c r="AW13" s="31"/>
      <c r="AX13" s="31"/>
      <c r="AY13" s="31"/>
      <c r="AZ13" s="31"/>
      <c r="BA13" s="31"/>
      <c r="BB13" s="31"/>
      <c r="BC13" s="31"/>
    </row>
    <row r="14" spans="2:56" x14ac:dyDescent="0.15">
      <c r="B14" s="68">
        <v>7404</v>
      </c>
      <c r="C14" s="67" t="s">
        <v>6</v>
      </c>
      <c r="E14" s="51">
        <v>1</v>
      </c>
      <c r="F14" s="58">
        <f t="shared" si="0"/>
        <v>0.05</v>
      </c>
      <c r="H14" s="48">
        <v>1</v>
      </c>
      <c r="I14" s="58">
        <f t="shared" si="1"/>
        <v>0.05</v>
      </c>
      <c r="J14" s="31"/>
      <c r="K14" s="48">
        <v>1</v>
      </c>
      <c r="L14" s="58">
        <f t="shared" si="2"/>
        <v>0.05</v>
      </c>
      <c r="M14" s="31"/>
      <c r="N14" s="48">
        <v>1</v>
      </c>
      <c r="O14" s="58">
        <f t="shared" si="3"/>
        <v>0.05</v>
      </c>
      <c r="P14" s="31"/>
      <c r="Q14" s="48">
        <v>1</v>
      </c>
      <c r="R14" s="58">
        <f t="shared" si="4"/>
        <v>0.05</v>
      </c>
      <c r="S14" s="31"/>
      <c r="T14" s="48">
        <v>1</v>
      </c>
      <c r="U14" s="58">
        <f t="shared" si="5"/>
        <v>0.05</v>
      </c>
      <c r="V14" s="31"/>
      <c r="W14" s="48">
        <v>1</v>
      </c>
      <c r="X14" s="58">
        <f t="shared" si="6"/>
        <v>0.05</v>
      </c>
      <c r="Y14" s="31"/>
      <c r="Z14" s="48">
        <v>1</v>
      </c>
      <c r="AA14" s="58">
        <f t="shared" si="7"/>
        <v>0.05</v>
      </c>
      <c r="AB14" s="31"/>
      <c r="AC14" s="48">
        <v>1</v>
      </c>
      <c r="AD14" s="58">
        <f t="shared" si="8"/>
        <v>0.05</v>
      </c>
      <c r="AE14" s="31"/>
      <c r="AF14" s="48">
        <v>1</v>
      </c>
      <c r="AG14" s="58">
        <f t="shared" si="9"/>
        <v>0.05</v>
      </c>
      <c r="AH14" s="31"/>
      <c r="AI14" s="48">
        <v>1</v>
      </c>
      <c r="AJ14" s="58">
        <f t="shared" si="10"/>
        <v>0.05</v>
      </c>
      <c r="AK14" s="31"/>
      <c r="AL14" s="48">
        <v>1</v>
      </c>
      <c r="AM14" s="58">
        <f t="shared" si="11"/>
        <v>0.05</v>
      </c>
      <c r="AN14" s="31"/>
      <c r="AO14" s="31"/>
      <c r="AP14" s="53">
        <f>SUM(+$AL14+$AI14+$AF14+$AC14+$Z14+$W14+$T14+$Q14+$N14+$K14+$H14+$E14)</f>
        <v>12</v>
      </c>
      <c r="AQ14" s="55">
        <f t="shared" si="12"/>
        <v>0.05</v>
      </c>
      <c r="AR14" s="31"/>
      <c r="AS14" s="31"/>
      <c r="AT14" s="31"/>
      <c r="AU14" s="31"/>
      <c r="AV14" s="31"/>
      <c r="AW14" s="31"/>
      <c r="AX14" s="31"/>
      <c r="AY14" s="31"/>
      <c r="AZ14" s="31"/>
      <c r="BA14" s="31"/>
      <c r="BB14" s="31"/>
      <c r="BC14" s="31"/>
    </row>
    <row r="15" spans="2:56" x14ac:dyDescent="0.15">
      <c r="B15" s="30">
        <v>7406</v>
      </c>
      <c r="C15" s="27" t="s">
        <v>24</v>
      </c>
      <c r="E15" s="50">
        <v>1</v>
      </c>
      <c r="F15" s="58">
        <f t="shared" si="0"/>
        <v>0.05</v>
      </c>
      <c r="G15" s="32" t="s">
        <v>0</v>
      </c>
      <c r="H15" s="47">
        <v>1</v>
      </c>
      <c r="I15" s="58">
        <f t="shared" si="1"/>
        <v>0.05</v>
      </c>
      <c r="J15" s="31"/>
      <c r="K15" s="47">
        <v>1</v>
      </c>
      <c r="L15" s="58">
        <f t="shared" si="2"/>
        <v>0.05</v>
      </c>
      <c r="M15" s="31"/>
      <c r="N15" s="47">
        <v>1</v>
      </c>
      <c r="O15" s="58">
        <f t="shared" si="3"/>
        <v>0.05</v>
      </c>
      <c r="P15" s="31"/>
      <c r="Q15" s="47">
        <v>1</v>
      </c>
      <c r="R15" s="58">
        <f t="shared" si="4"/>
        <v>0.05</v>
      </c>
      <c r="S15" s="31"/>
      <c r="T15" s="47">
        <v>1</v>
      </c>
      <c r="U15" s="58">
        <f t="shared" si="5"/>
        <v>0.05</v>
      </c>
      <c r="V15" s="31"/>
      <c r="W15" s="47">
        <v>1</v>
      </c>
      <c r="X15" s="58">
        <f t="shared" si="6"/>
        <v>0.05</v>
      </c>
      <c r="Y15" s="31"/>
      <c r="Z15" s="47">
        <v>1</v>
      </c>
      <c r="AA15" s="58">
        <f t="shared" si="7"/>
        <v>0.05</v>
      </c>
      <c r="AB15" s="31"/>
      <c r="AC15" s="47">
        <v>1</v>
      </c>
      <c r="AD15" s="58">
        <f t="shared" si="8"/>
        <v>0.05</v>
      </c>
      <c r="AE15" s="31"/>
      <c r="AF15" s="47">
        <v>1</v>
      </c>
      <c r="AG15" s="58">
        <f t="shared" si="9"/>
        <v>0.05</v>
      </c>
      <c r="AH15" s="31"/>
      <c r="AI15" s="47">
        <v>1</v>
      </c>
      <c r="AJ15" s="58">
        <f t="shared" si="10"/>
        <v>0.05</v>
      </c>
      <c r="AK15" s="31"/>
      <c r="AL15" s="47">
        <v>1</v>
      </c>
      <c r="AM15" s="58">
        <f t="shared" si="11"/>
        <v>0.05</v>
      </c>
      <c r="AN15" s="31"/>
      <c r="AO15" s="31"/>
      <c r="AP15" s="53">
        <f t="shared" ref="AP15:AP32" si="13">SUM(+$AL15+$AI15+$AF15+$AC15+$Z15+$W15+$T15+$Q15+$N15+$K15+$H15+$E15)</f>
        <v>12</v>
      </c>
      <c r="AQ15" s="55">
        <f t="shared" si="12"/>
        <v>0.05</v>
      </c>
      <c r="AR15" s="31"/>
      <c r="AS15" s="31"/>
      <c r="AT15" s="31"/>
      <c r="AU15" s="31"/>
      <c r="AV15" s="31"/>
      <c r="AW15" s="31"/>
      <c r="AX15" s="31"/>
      <c r="AY15" s="31"/>
      <c r="AZ15" s="31"/>
      <c r="BA15" s="31"/>
      <c r="BB15" s="31"/>
      <c r="BC15" s="31"/>
    </row>
    <row r="16" spans="2:56" x14ac:dyDescent="0.15">
      <c r="B16" s="30">
        <v>7408</v>
      </c>
      <c r="C16" s="27" t="s">
        <v>25</v>
      </c>
      <c r="E16" s="50">
        <v>1</v>
      </c>
      <c r="F16" s="58">
        <f t="shared" si="0"/>
        <v>0.05</v>
      </c>
      <c r="H16" s="47">
        <v>1</v>
      </c>
      <c r="I16" s="58">
        <f t="shared" si="1"/>
        <v>0.05</v>
      </c>
      <c r="J16" s="31"/>
      <c r="K16" s="47">
        <v>1</v>
      </c>
      <c r="L16" s="58">
        <f t="shared" si="2"/>
        <v>0.05</v>
      </c>
      <c r="M16" s="31"/>
      <c r="N16" s="47">
        <v>1</v>
      </c>
      <c r="O16" s="58">
        <f t="shared" si="3"/>
        <v>0.05</v>
      </c>
      <c r="P16" s="31"/>
      <c r="Q16" s="47">
        <v>1</v>
      </c>
      <c r="R16" s="58">
        <f t="shared" si="4"/>
        <v>0.05</v>
      </c>
      <c r="S16" s="31"/>
      <c r="T16" s="47">
        <v>1</v>
      </c>
      <c r="U16" s="58">
        <f t="shared" si="5"/>
        <v>0.05</v>
      </c>
      <c r="V16" s="31"/>
      <c r="W16" s="47">
        <v>1</v>
      </c>
      <c r="X16" s="58">
        <f t="shared" si="6"/>
        <v>0.05</v>
      </c>
      <c r="Y16" s="31"/>
      <c r="Z16" s="47">
        <v>1</v>
      </c>
      <c r="AA16" s="58">
        <f t="shared" si="7"/>
        <v>0.05</v>
      </c>
      <c r="AB16" s="31"/>
      <c r="AC16" s="47">
        <v>1</v>
      </c>
      <c r="AD16" s="58">
        <f t="shared" si="8"/>
        <v>0.05</v>
      </c>
      <c r="AE16" s="31"/>
      <c r="AF16" s="47">
        <v>1</v>
      </c>
      <c r="AG16" s="58">
        <f t="shared" si="9"/>
        <v>0.05</v>
      </c>
      <c r="AH16" s="31"/>
      <c r="AI16" s="47">
        <v>1</v>
      </c>
      <c r="AJ16" s="58">
        <f t="shared" si="10"/>
        <v>0.05</v>
      </c>
      <c r="AK16" s="31"/>
      <c r="AL16" s="47">
        <v>1</v>
      </c>
      <c r="AM16" s="58">
        <f t="shared" si="11"/>
        <v>0.05</v>
      </c>
      <c r="AN16" s="31"/>
      <c r="AO16" s="31"/>
      <c r="AP16" s="53">
        <f t="shared" si="13"/>
        <v>12</v>
      </c>
      <c r="AQ16" s="55">
        <f t="shared" si="12"/>
        <v>0.05</v>
      </c>
      <c r="AR16" s="31"/>
      <c r="AS16" s="31"/>
      <c r="AT16" s="31"/>
      <c r="AU16" s="31"/>
      <c r="AV16" s="31"/>
      <c r="AW16" s="31"/>
      <c r="AX16" s="31"/>
      <c r="AY16" s="31"/>
      <c r="AZ16" s="31"/>
      <c r="BA16" s="31"/>
      <c r="BB16" s="31"/>
      <c r="BC16" s="31"/>
    </row>
    <row r="17" spans="2:55" x14ac:dyDescent="0.15">
      <c r="B17" s="30">
        <v>7410</v>
      </c>
      <c r="C17" s="27" t="s">
        <v>7</v>
      </c>
      <c r="E17" s="50">
        <v>1</v>
      </c>
      <c r="F17" s="58">
        <f t="shared" si="0"/>
        <v>0.05</v>
      </c>
      <c r="H17" s="47">
        <v>1</v>
      </c>
      <c r="I17" s="58">
        <f t="shared" si="1"/>
        <v>0.05</v>
      </c>
      <c r="J17" s="31"/>
      <c r="K17" s="47">
        <v>1</v>
      </c>
      <c r="L17" s="58">
        <f t="shared" si="2"/>
        <v>0.05</v>
      </c>
      <c r="M17" s="31"/>
      <c r="N17" s="47">
        <v>1</v>
      </c>
      <c r="O17" s="58">
        <f t="shared" si="3"/>
        <v>0.05</v>
      </c>
      <c r="P17" s="31"/>
      <c r="Q17" s="47">
        <v>1</v>
      </c>
      <c r="R17" s="58">
        <f t="shared" si="4"/>
        <v>0.05</v>
      </c>
      <c r="S17" s="31"/>
      <c r="T17" s="47">
        <v>1</v>
      </c>
      <c r="U17" s="58">
        <f t="shared" si="5"/>
        <v>0.05</v>
      </c>
      <c r="V17" s="31"/>
      <c r="W17" s="47">
        <v>1</v>
      </c>
      <c r="X17" s="58">
        <f t="shared" si="6"/>
        <v>0.05</v>
      </c>
      <c r="Y17" s="31"/>
      <c r="Z17" s="47">
        <v>1</v>
      </c>
      <c r="AA17" s="58">
        <f t="shared" si="7"/>
        <v>0.05</v>
      </c>
      <c r="AB17" s="31"/>
      <c r="AC17" s="47">
        <v>1</v>
      </c>
      <c r="AD17" s="58">
        <f t="shared" si="8"/>
        <v>0.05</v>
      </c>
      <c r="AE17" s="31"/>
      <c r="AF17" s="47">
        <v>1</v>
      </c>
      <c r="AG17" s="58">
        <f t="shared" si="9"/>
        <v>0.05</v>
      </c>
      <c r="AH17" s="31"/>
      <c r="AI17" s="47">
        <v>1</v>
      </c>
      <c r="AJ17" s="58">
        <f t="shared" si="10"/>
        <v>0.05</v>
      </c>
      <c r="AK17" s="31"/>
      <c r="AL17" s="47">
        <v>1</v>
      </c>
      <c r="AM17" s="58">
        <f t="shared" si="11"/>
        <v>0.05</v>
      </c>
      <c r="AN17" s="31"/>
      <c r="AO17" s="31"/>
      <c r="AP17" s="53">
        <f t="shared" si="13"/>
        <v>12</v>
      </c>
      <c r="AQ17" s="55">
        <f t="shared" si="12"/>
        <v>0.05</v>
      </c>
      <c r="AR17" s="31"/>
      <c r="AS17" s="31"/>
      <c r="AT17" s="31"/>
      <c r="AU17" s="31"/>
      <c r="AV17" s="31"/>
      <c r="AW17" s="31"/>
      <c r="AX17" s="31"/>
      <c r="AY17" s="31"/>
      <c r="AZ17" s="31"/>
      <c r="BA17" s="31"/>
      <c r="BB17" s="31"/>
      <c r="BC17" s="31"/>
    </row>
    <row r="18" spans="2:55" x14ac:dyDescent="0.15">
      <c r="B18" s="30">
        <v>7412</v>
      </c>
      <c r="C18" s="27" t="s">
        <v>8</v>
      </c>
      <c r="E18" s="50">
        <v>1</v>
      </c>
      <c r="F18" s="58">
        <f t="shared" si="0"/>
        <v>0.05</v>
      </c>
      <c r="H18" s="47">
        <v>1</v>
      </c>
      <c r="I18" s="58">
        <f t="shared" si="1"/>
        <v>0.05</v>
      </c>
      <c r="J18" s="31"/>
      <c r="K18" s="47">
        <v>1</v>
      </c>
      <c r="L18" s="58">
        <f t="shared" si="2"/>
        <v>0.05</v>
      </c>
      <c r="M18" s="31"/>
      <c r="N18" s="47">
        <v>1</v>
      </c>
      <c r="O18" s="58">
        <f t="shared" si="3"/>
        <v>0.05</v>
      </c>
      <c r="P18" s="31"/>
      <c r="Q18" s="47">
        <v>1</v>
      </c>
      <c r="R18" s="58">
        <f t="shared" si="4"/>
        <v>0.05</v>
      </c>
      <c r="S18" s="31"/>
      <c r="T18" s="47">
        <v>1</v>
      </c>
      <c r="U18" s="58">
        <f t="shared" si="5"/>
        <v>0.05</v>
      </c>
      <c r="V18" s="31"/>
      <c r="W18" s="47">
        <v>1</v>
      </c>
      <c r="X18" s="58">
        <f t="shared" si="6"/>
        <v>0.05</v>
      </c>
      <c r="Y18" s="31"/>
      <c r="Z18" s="47">
        <v>1</v>
      </c>
      <c r="AA18" s="58">
        <f t="shared" si="7"/>
        <v>0.05</v>
      </c>
      <c r="AB18" s="31"/>
      <c r="AC18" s="47">
        <v>1</v>
      </c>
      <c r="AD18" s="58">
        <f t="shared" si="8"/>
        <v>0.05</v>
      </c>
      <c r="AE18" s="31"/>
      <c r="AF18" s="47">
        <v>1</v>
      </c>
      <c r="AG18" s="58">
        <f t="shared" si="9"/>
        <v>0.05</v>
      </c>
      <c r="AH18" s="31"/>
      <c r="AI18" s="47">
        <v>1</v>
      </c>
      <c r="AJ18" s="58">
        <f t="shared" si="10"/>
        <v>0.05</v>
      </c>
      <c r="AK18" s="31"/>
      <c r="AL18" s="47">
        <v>1</v>
      </c>
      <c r="AM18" s="58">
        <f t="shared" si="11"/>
        <v>0.05</v>
      </c>
      <c r="AN18" s="31"/>
      <c r="AO18" s="31"/>
      <c r="AP18" s="53">
        <f t="shared" si="13"/>
        <v>12</v>
      </c>
      <c r="AQ18" s="55">
        <f t="shared" si="12"/>
        <v>0.05</v>
      </c>
      <c r="AR18" s="31"/>
      <c r="AS18" s="33"/>
      <c r="AT18" s="31"/>
      <c r="AU18" s="31"/>
      <c r="AV18" s="31"/>
      <c r="AW18" s="31"/>
      <c r="AX18" s="31"/>
      <c r="AY18" s="31"/>
      <c r="AZ18" s="31"/>
      <c r="BA18" s="31"/>
      <c r="BB18" s="31"/>
      <c r="BC18" s="31"/>
    </row>
    <row r="19" spans="2:55" x14ac:dyDescent="0.15">
      <c r="B19" s="30">
        <v>7414</v>
      </c>
      <c r="C19" s="27" t="s">
        <v>9</v>
      </c>
      <c r="E19" s="50">
        <v>1</v>
      </c>
      <c r="F19" s="58">
        <f t="shared" si="0"/>
        <v>0.05</v>
      </c>
      <c r="H19" s="47">
        <v>1</v>
      </c>
      <c r="I19" s="58">
        <f t="shared" si="1"/>
        <v>0.05</v>
      </c>
      <c r="J19" s="31"/>
      <c r="K19" s="47">
        <v>1</v>
      </c>
      <c r="L19" s="58">
        <f t="shared" si="2"/>
        <v>0.05</v>
      </c>
      <c r="M19" s="31"/>
      <c r="N19" s="47">
        <v>1</v>
      </c>
      <c r="O19" s="58">
        <f t="shared" si="3"/>
        <v>0.05</v>
      </c>
      <c r="P19" s="31"/>
      <c r="Q19" s="47">
        <v>1</v>
      </c>
      <c r="R19" s="58">
        <f t="shared" si="4"/>
        <v>0.05</v>
      </c>
      <c r="S19" s="31"/>
      <c r="T19" s="47">
        <v>1</v>
      </c>
      <c r="U19" s="58">
        <f t="shared" si="5"/>
        <v>0.05</v>
      </c>
      <c r="V19" s="31"/>
      <c r="W19" s="47">
        <v>1</v>
      </c>
      <c r="X19" s="58">
        <f t="shared" si="6"/>
        <v>0.05</v>
      </c>
      <c r="Y19" s="31"/>
      <c r="Z19" s="47">
        <v>1</v>
      </c>
      <c r="AA19" s="58">
        <f t="shared" si="7"/>
        <v>0.05</v>
      </c>
      <c r="AB19" s="31"/>
      <c r="AC19" s="47">
        <v>1</v>
      </c>
      <c r="AD19" s="58">
        <f t="shared" si="8"/>
        <v>0.05</v>
      </c>
      <c r="AE19" s="31"/>
      <c r="AF19" s="47">
        <v>1</v>
      </c>
      <c r="AG19" s="58">
        <f t="shared" si="9"/>
        <v>0.05</v>
      </c>
      <c r="AH19" s="31"/>
      <c r="AI19" s="47">
        <v>1</v>
      </c>
      <c r="AJ19" s="58">
        <f t="shared" si="10"/>
        <v>0.05</v>
      </c>
      <c r="AK19" s="31"/>
      <c r="AL19" s="47">
        <v>1</v>
      </c>
      <c r="AM19" s="58">
        <f t="shared" si="11"/>
        <v>0.05</v>
      </c>
      <c r="AN19" s="31"/>
      <c r="AO19" s="31"/>
      <c r="AP19" s="53">
        <f t="shared" si="13"/>
        <v>12</v>
      </c>
      <c r="AQ19" s="55">
        <f t="shared" si="12"/>
        <v>0.05</v>
      </c>
      <c r="AR19" s="31"/>
      <c r="AS19" s="31"/>
      <c r="AT19" s="31"/>
      <c r="AU19" s="31"/>
      <c r="AV19" s="31"/>
      <c r="AW19" s="31"/>
      <c r="AX19" s="31"/>
      <c r="AY19" s="31"/>
      <c r="AZ19" s="31"/>
      <c r="BA19" s="31"/>
      <c r="BB19" s="31"/>
      <c r="BC19" s="31"/>
    </row>
    <row r="20" spans="2:55" x14ac:dyDescent="0.15">
      <c r="B20" s="30">
        <v>7416</v>
      </c>
      <c r="C20" s="27" t="s">
        <v>23</v>
      </c>
      <c r="E20" s="50">
        <v>1</v>
      </c>
      <c r="F20" s="58">
        <f t="shared" si="0"/>
        <v>0.05</v>
      </c>
      <c r="H20" s="47">
        <v>1</v>
      </c>
      <c r="I20" s="58">
        <f t="shared" si="1"/>
        <v>0.05</v>
      </c>
      <c r="J20" s="31"/>
      <c r="K20" s="47">
        <v>1</v>
      </c>
      <c r="L20" s="58">
        <f t="shared" si="2"/>
        <v>0.05</v>
      </c>
      <c r="M20" s="31"/>
      <c r="N20" s="47">
        <v>1</v>
      </c>
      <c r="O20" s="58">
        <f t="shared" si="3"/>
        <v>0.05</v>
      </c>
      <c r="P20" s="31"/>
      <c r="Q20" s="47">
        <v>1</v>
      </c>
      <c r="R20" s="58">
        <f t="shared" si="4"/>
        <v>0.05</v>
      </c>
      <c r="S20" s="31"/>
      <c r="T20" s="47">
        <v>1</v>
      </c>
      <c r="U20" s="58">
        <f t="shared" si="5"/>
        <v>0.05</v>
      </c>
      <c r="V20" s="31"/>
      <c r="W20" s="47">
        <v>1</v>
      </c>
      <c r="X20" s="58">
        <f t="shared" si="6"/>
        <v>0.05</v>
      </c>
      <c r="Y20" s="31"/>
      <c r="Z20" s="47">
        <v>1</v>
      </c>
      <c r="AA20" s="58">
        <f t="shared" si="7"/>
        <v>0.05</v>
      </c>
      <c r="AB20" s="31"/>
      <c r="AC20" s="47">
        <v>1</v>
      </c>
      <c r="AD20" s="58">
        <f t="shared" si="8"/>
        <v>0.05</v>
      </c>
      <c r="AE20" s="31"/>
      <c r="AF20" s="47">
        <v>1</v>
      </c>
      <c r="AG20" s="58">
        <f t="shared" si="9"/>
        <v>0.05</v>
      </c>
      <c r="AH20" s="31"/>
      <c r="AI20" s="47">
        <v>1</v>
      </c>
      <c r="AJ20" s="58">
        <f t="shared" si="10"/>
        <v>0.05</v>
      </c>
      <c r="AK20" s="31"/>
      <c r="AL20" s="47">
        <v>1</v>
      </c>
      <c r="AM20" s="58">
        <f t="shared" si="11"/>
        <v>0.05</v>
      </c>
      <c r="AN20" s="31"/>
      <c r="AO20" s="31"/>
      <c r="AP20" s="53">
        <f t="shared" si="13"/>
        <v>12</v>
      </c>
      <c r="AQ20" s="55">
        <f t="shared" si="12"/>
        <v>0.05</v>
      </c>
      <c r="AR20" s="31"/>
      <c r="AS20" s="31"/>
      <c r="AT20" s="31"/>
      <c r="AU20" s="31"/>
      <c r="AV20" s="31"/>
      <c r="AW20" s="31"/>
      <c r="AX20" s="31"/>
      <c r="AY20" s="31"/>
      <c r="AZ20" s="31"/>
      <c r="BA20" s="31"/>
      <c r="BB20" s="31"/>
      <c r="BC20" s="31"/>
    </row>
    <row r="21" spans="2:55" x14ac:dyDescent="0.15">
      <c r="B21" s="68">
        <v>7418</v>
      </c>
      <c r="C21" s="67" t="s">
        <v>17</v>
      </c>
      <c r="E21" s="50">
        <v>1</v>
      </c>
      <c r="F21" s="58">
        <f t="shared" si="0"/>
        <v>0.05</v>
      </c>
      <c r="H21" s="47">
        <v>1</v>
      </c>
      <c r="I21" s="58">
        <f t="shared" si="1"/>
        <v>0.05</v>
      </c>
      <c r="J21" s="31"/>
      <c r="K21" s="47">
        <v>1</v>
      </c>
      <c r="L21" s="58">
        <f t="shared" si="2"/>
        <v>0.05</v>
      </c>
      <c r="M21" s="31"/>
      <c r="N21" s="47">
        <v>1</v>
      </c>
      <c r="O21" s="58">
        <f t="shared" si="3"/>
        <v>0.05</v>
      </c>
      <c r="P21" s="31"/>
      <c r="Q21" s="47">
        <v>1</v>
      </c>
      <c r="R21" s="58">
        <f t="shared" si="4"/>
        <v>0.05</v>
      </c>
      <c r="S21" s="31"/>
      <c r="T21" s="47">
        <v>1</v>
      </c>
      <c r="U21" s="58">
        <f t="shared" si="5"/>
        <v>0.05</v>
      </c>
      <c r="V21" s="31"/>
      <c r="W21" s="47">
        <v>1</v>
      </c>
      <c r="X21" s="58">
        <f t="shared" si="6"/>
        <v>0.05</v>
      </c>
      <c r="Y21" s="31"/>
      <c r="Z21" s="47">
        <v>1</v>
      </c>
      <c r="AA21" s="58">
        <f t="shared" si="7"/>
        <v>0.05</v>
      </c>
      <c r="AB21" s="31"/>
      <c r="AC21" s="47">
        <v>1</v>
      </c>
      <c r="AD21" s="58">
        <f t="shared" si="8"/>
        <v>0.05</v>
      </c>
      <c r="AE21" s="31"/>
      <c r="AF21" s="47">
        <v>1</v>
      </c>
      <c r="AG21" s="58">
        <f t="shared" si="9"/>
        <v>0.05</v>
      </c>
      <c r="AH21" s="31"/>
      <c r="AI21" s="47">
        <v>1</v>
      </c>
      <c r="AJ21" s="58">
        <f t="shared" si="10"/>
        <v>0.05</v>
      </c>
      <c r="AK21" s="31"/>
      <c r="AL21" s="47">
        <v>1</v>
      </c>
      <c r="AM21" s="58">
        <f t="shared" si="11"/>
        <v>0.05</v>
      </c>
      <c r="AN21" s="31"/>
      <c r="AO21" s="31"/>
      <c r="AP21" s="53">
        <f t="shared" si="13"/>
        <v>12</v>
      </c>
      <c r="AQ21" s="55">
        <f t="shared" si="12"/>
        <v>0.05</v>
      </c>
      <c r="AR21" s="31"/>
      <c r="AS21" s="31"/>
      <c r="AT21" s="31"/>
      <c r="AU21" s="31"/>
      <c r="AV21" s="31"/>
      <c r="AW21" s="31"/>
      <c r="AX21" s="31"/>
      <c r="AY21" s="31"/>
      <c r="AZ21" s="31"/>
      <c r="BA21" s="31"/>
      <c r="BB21" s="31"/>
      <c r="BC21" s="31"/>
    </row>
    <row r="22" spans="2:55" x14ac:dyDescent="0.15">
      <c r="B22" s="30">
        <v>7420</v>
      </c>
      <c r="C22" s="27" t="s">
        <v>10</v>
      </c>
      <c r="E22" s="50">
        <v>1</v>
      </c>
      <c r="F22" s="58">
        <f t="shared" si="0"/>
        <v>0.05</v>
      </c>
      <c r="H22" s="47">
        <v>1</v>
      </c>
      <c r="I22" s="58">
        <f t="shared" si="1"/>
        <v>0.05</v>
      </c>
      <c r="J22" s="31"/>
      <c r="K22" s="47">
        <v>1</v>
      </c>
      <c r="L22" s="58">
        <f t="shared" si="2"/>
        <v>0.05</v>
      </c>
      <c r="M22" s="31"/>
      <c r="N22" s="47">
        <v>1</v>
      </c>
      <c r="O22" s="58">
        <f t="shared" si="3"/>
        <v>0.05</v>
      </c>
      <c r="P22" s="31"/>
      <c r="Q22" s="47">
        <v>1</v>
      </c>
      <c r="R22" s="58">
        <f t="shared" si="4"/>
        <v>0.05</v>
      </c>
      <c r="S22" s="31"/>
      <c r="T22" s="47">
        <v>1</v>
      </c>
      <c r="U22" s="58">
        <f t="shared" si="5"/>
        <v>0.05</v>
      </c>
      <c r="V22" s="31"/>
      <c r="W22" s="47">
        <v>1</v>
      </c>
      <c r="X22" s="58">
        <f t="shared" si="6"/>
        <v>0.05</v>
      </c>
      <c r="Y22" s="31"/>
      <c r="Z22" s="47">
        <v>1</v>
      </c>
      <c r="AA22" s="58">
        <f t="shared" si="7"/>
        <v>0.05</v>
      </c>
      <c r="AB22" s="31"/>
      <c r="AC22" s="47">
        <v>1</v>
      </c>
      <c r="AD22" s="58">
        <f t="shared" si="8"/>
        <v>0.05</v>
      </c>
      <c r="AE22" s="31"/>
      <c r="AF22" s="47">
        <v>1</v>
      </c>
      <c r="AG22" s="58">
        <f t="shared" si="9"/>
        <v>0.05</v>
      </c>
      <c r="AH22" s="31"/>
      <c r="AI22" s="47">
        <v>1</v>
      </c>
      <c r="AJ22" s="58">
        <f t="shared" si="10"/>
        <v>0.05</v>
      </c>
      <c r="AK22" s="31"/>
      <c r="AL22" s="47">
        <v>1</v>
      </c>
      <c r="AM22" s="58">
        <f t="shared" si="11"/>
        <v>0.05</v>
      </c>
      <c r="AN22" s="31"/>
      <c r="AO22" s="31"/>
      <c r="AP22" s="53">
        <f t="shared" si="13"/>
        <v>12</v>
      </c>
      <c r="AQ22" s="55">
        <f t="shared" si="12"/>
        <v>0.05</v>
      </c>
      <c r="AR22" s="31"/>
      <c r="AS22" s="31"/>
      <c r="AT22" s="31"/>
      <c r="AU22" s="31"/>
      <c r="AV22" s="31"/>
      <c r="AW22" s="31"/>
      <c r="AX22" s="31"/>
      <c r="AY22" s="31"/>
      <c r="AZ22" s="31"/>
      <c r="BA22" s="31"/>
      <c r="BB22" s="31"/>
      <c r="BC22" s="31"/>
    </row>
    <row r="23" spans="2:55" x14ac:dyDescent="0.15">
      <c r="B23" s="68">
        <v>7422</v>
      </c>
      <c r="C23" s="67" t="s">
        <v>11</v>
      </c>
      <c r="E23" s="50">
        <v>1</v>
      </c>
      <c r="F23" s="58">
        <f t="shared" si="0"/>
        <v>0.05</v>
      </c>
      <c r="H23" s="47">
        <v>1</v>
      </c>
      <c r="I23" s="58">
        <f t="shared" si="1"/>
        <v>0.05</v>
      </c>
      <c r="J23" s="31"/>
      <c r="K23" s="47">
        <v>1</v>
      </c>
      <c r="L23" s="58">
        <f t="shared" si="2"/>
        <v>0.05</v>
      </c>
      <c r="M23" s="31"/>
      <c r="N23" s="47">
        <v>1</v>
      </c>
      <c r="O23" s="58">
        <f t="shared" si="3"/>
        <v>0.05</v>
      </c>
      <c r="P23" s="31"/>
      <c r="Q23" s="47">
        <v>1</v>
      </c>
      <c r="R23" s="58">
        <f t="shared" si="4"/>
        <v>0.05</v>
      </c>
      <c r="S23" s="31"/>
      <c r="T23" s="47">
        <v>1</v>
      </c>
      <c r="U23" s="58">
        <f t="shared" si="5"/>
        <v>0.05</v>
      </c>
      <c r="V23" s="31"/>
      <c r="W23" s="47">
        <v>1</v>
      </c>
      <c r="X23" s="58">
        <f t="shared" si="6"/>
        <v>0.05</v>
      </c>
      <c r="Y23" s="31"/>
      <c r="Z23" s="47">
        <v>1</v>
      </c>
      <c r="AA23" s="58">
        <f t="shared" si="7"/>
        <v>0.05</v>
      </c>
      <c r="AB23" s="31"/>
      <c r="AC23" s="47">
        <v>1</v>
      </c>
      <c r="AD23" s="58">
        <f t="shared" si="8"/>
        <v>0.05</v>
      </c>
      <c r="AE23" s="31"/>
      <c r="AF23" s="47">
        <v>1</v>
      </c>
      <c r="AG23" s="58">
        <f t="shared" si="9"/>
        <v>0.05</v>
      </c>
      <c r="AH23" s="31"/>
      <c r="AI23" s="47">
        <v>1</v>
      </c>
      <c r="AJ23" s="58">
        <f t="shared" si="10"/>
        <v>0.05</v>
      </c>
      <c r="AK23" s="31"/>
      <c r="AL23" s="47">
        <v>1</v>
      </c>
      <c r="AM23" s="58">
        <f t="shared" si="11"/>
        <v>0.05</v>
      </c>
      <c r="AN23" s="31"/>
      <c r="AO23" s="31"/>
      <c r="AP23" s="53">
        <f t="shared" si="13"/>
        <v>12</v>
      </c>
      <c r="AQ23" s="55">
        <f t="shared" si="12"/>
        <v>0.05</v>
      </c>
      <c r="AR23" s="31"/>
      <c r="AS23" s="31"/>
      <c r="AT23" s="31"/>
      <c r="AU23" s="31"/>
      <c r="AV23" s="31"/>
      <c r="AW23" s="31"/>
      <c r="AX23" s="31"/>
      <c r="AY23" s="31"/>
      <c r="AZ23" s="31"/>
      <c r="BA23" s="31"/>
      <c r="BB23" s="31"/>
      <c r="BC23" s="31"/>
    </row>
    <row r="24" spans="2:55" x14ac:dyDescent="0.15">
      <c r="B24" s="30">
        <v>7424</v>
      </c>
      <c r="C24" s="27" t="s">
        <v>12</v>
      </c>
      <c r="E24" s="50">
        <v>1</v>
      </c>
      <c r="F24" s="58">
        <f t="shared" si="0"/>
        <v>0.05</v>
      </c>
      <c r="H24" s="47">
        <v>1</v>
      </c>
      <c r="I24" s="58">
        <f t="shared" si="1"/>
        <v>0.05</v>
      </c>
      <c r="K24" s="47">
        <v>1</v>
      </c>
      <c r="L24" s="58">
        <f t="shared" si="2"/>
        <v>0.05</v>
      </c>
      <c r="N24" s="47">
        <v>1</v>
      </c>
      <c r="O24" s="58">
        <f t="shared" si="3"/>
        <v>0.05</v>
      </c>
      <c r="Q24" s="47">
        <v>1</v>
      </c>
      <c r="R24" s="58">
        <f t="shared" si="4"/>
        <v>0.05</v>
      </c>
      <c r="T24" s="47">
        <v>1</v>
      </c>
      <c r="U24" s="58">
        <f t="shared" si="5"/>
        <v>0.05</v>
      </c>
      <c r="W24" s="47">
        <v>1</v>
      </c>
      <c r="X24" s="58">
        <f t="shared" si="6"/>
        <v>0.05</v>
      </c>
      <c r="Z24" s="47">
        <v>1</v>
      </c>
      <c r="AA24" s="58">
        <f t="shared" si="7"/>
        <v>0.05</v>
      </c>
      <c r="AC24" s="47">
        <v>1</v>
      </c>
      <c r="AD24" s="58">
        <f t="shared" si="8"/>
        <v>0.05</v>
      </c>
      <c r="AF24" s="47">
        <v>1</v>
      </c>
      <c r="AG24" s="58">
        <f t="shared" si="9"/>
        <v>0.05</v>
      </c>
      <c r="AI24" s="47">
        <v>1</v>
      </c>
      <c r="AJ24" s="58">
        <f t="shared" si="10"/>
        <v>0.05</v>
      </c>
      <c r="AL24" s="47">
        <v>1</v>
      </c>
      <c r="AM24" s="58">
        <f t="shared" si="11"/>
        <v>0.05</v>
      </c>
      <c r="AP24" s="53">
        <f t="shared" si="13"/>
        <v>12</v>
      </c>
      <c r="AQ24" s="55">
        <f t="shared" si="12"/>
        <v>0.05</v>
      </c>
    </row>
    <row r="25" spans="2:55" x14ac:dyDescent="0.15">
      <c r="B25" s="30">
        <v>7426</v>
      </c>
      <c r="C25" s="27" t="s">
        <v>13</v>
      </c>
      <c r="E25" s="50">
        <v>1</v>
      </c>
      <c r="F25" s="58">
        <f t="shared" si="0"/>
        <v>0.05</v>
      </c>
      <c r="H25" s="47">
        <v>1</v>
      </c>
      <c r="I25" s="58">
        <f t="shared" si="1"/>
        <v>0.05</v>
      </c>
      <c r="K25" s="47">
        <v>1</v>
      </c>
      <c r="L25" s="58">
        <f t="shared" si="2"/>
        <v>0.05</v>
      </c>
      <c r="N25" s="47">
        <v>1</v>
      </c>
      <c r="O25" s="58">
        <f t="shared" si="3"/>
        <v>0.05</v>
      </c>
      <c r="Q25" s="47">
        <v>1</v>
      </c>
      <c r="R25" s="58">
        <f t="shared" si="4"/>
        <v>0.05</v>
      </c>
      <c r="T25" s="47">
        <v>1</v>
      </c>
      <c r="U25" s="58">
        <f t="shared" si="5"/>
        <v>0.05</v>
      </c>
      <c r="W25" s="47">
        <v>1</v>
      </c>
      <c r="X25" s="58">
        <f t="shared" si="6"/>
        <v>0.05</v>
      </c>
      <c r="Z25" s="47">
        <v>1</v>
      </c>
      <c r="AA25" s="58">
        <f t="shared" si="7"/>
        <v>0.05</v>
      </c>
      <c r="AC25" s="47">
        <v>1</v>
      </c>
      <c r="AD25" s="58">
        <f t="shared" si="8"/>
        <v>0.05</v>
      </c>
      <c r="AF25" s="47">
        <v>1</v>
      </c>
      <c r="AG25" s="58">
        <f t="shared" si="9"/>
        <v>0.05</v>
      </c>
      <c r="AI25" s="47">
        <v>1</v>
      </c>
      <c r="AJ25" s="58">
        <f t="shared" si="10"/>
        <v>0.05</v>
      </c>
      <c r="AL25" s="47">
        <v>1</v>
      </c>
      <c r="AM25" s="58">
        <f t="shared" si="11"/>
        <v>0.05</v>
      </c>
      <c r="AP25" s="53">
        <f t="shared" si="13"/>
        <v>12</v>
      </c>
      <c r="AQ25" s="55">
        <f t="shared" si="12"/>
        <v>0.05</v>
      </c>
    </row>
    <row r="26" spans="2:55" x14ac:dyDescent="0.15">
      <c r="B26" s="68">
        <v>7428</v>
      </c>
      <c r="C26" s="67" t="s">
        <v>18</v>
      </c>
      <c r="E26" s="50">
        <v>1</v>
      </c>
      <c r="F26" s="58">
        <f t="shared" si="0"/>
        <v>0.05</v>
      </c>
      <c r="H26" s="47">
        <v>1</v>
      </c>
      <c r="I26" s="58">
        <f t="shared" si="1"/>
        <v>0.05</v>
      </c>
      <c r="K26" s="47">
        <v>1</v>
      </c>
      <c r="L26" s="58">
        <f t="shared" si="2"/>
        <v>0.05</v>
      </c>
      <c r="N26" s="47">
        <v>1</v>
      </c>
      <c r="O26" s="58">
        <f t="shared" si="3"/>
        <v>0.05</v>
      </c>
      <c r="Q26" s="47">
        <v>1</v>
      </c>
      <c r="R26" s="58">
        <f t="shared" si="4"/>
        <v>0.05</v>
      </c>
      <c r="T26" s="47">
        <v>1</v>
      </c>
      <c r="U26" s="58">
        <f t="shared" si="5"/>
        <v>0.05</v>
      </c>
      <c r="W26" s="47">
        <v>1</v>
      </c>
      <c r="X26" s="58">
        <f t="shared" si="6"/>
        <v>0.05</v>
      </c>
      <c r="Z26" s="47">
        <v>1</v>
      </c>
      <c r="AA26" s="58">
        <f t="shared" si="7"/>
        <v>0.05</v>
      </c>
      <c r="AC26" s="47">
        <v>1</v>
      </c>
      <c r="AD26" s="58">
        <f t="shared" si="8"/>
        <v>0.05</v>
      </c>
      <c r="AF26" s="47">
        <v>1</v>
      </c>
      <c r="AG26" s="58">
        <f t="shared" si="9"/>
        <v>0.05</v>
      </c>
      <c r="AI26" s="47">
        <v>1</v>
      </c>
      <c r="AJ26" s="58">
        <f t="shared" si="10"/>
        <v>0.05</v>
      </c>
      <c r="AL26" s="47">
        <v>1</v>
      </c>
      <c r="AM26" s="58">
        <f t="shared" si="11"/>
        <v>0.05</v>
      </c>
      <c r="AP26" s="53">
        <f t="shared" si="13"/>
        <v>12</v>
      </c>
      <c r="AQ26" s="55">
        <f t="shared" si="12"/>
        <v>0.05</v>
      </c>
    </row>
    <row r="27" spans="2:55" x14ac:dyDescent="0.15">
      <c r="B27" s="30">
        <v>7430</v>
      </c>
      <c r="C27" s="27" t="s">
        <v>14</v>
      </c>
      <c r="E27" s="50">
        <v>1</v>
      </c>
      <c r="F27" s="58">
        <f t="shared" si="0"/>
        <v>0.05</v>
      </c>
      <c r="H27" s="47">
        <v>1</v>
      </c>
      <c r="I27" s="58">
        <f t="shared" si="1"/>
        <v>0.05</v>
      </c>
      <c r="K27" s="47">
        <v>1</v>
      </c>
      <c r="L27" s="58">
        <f t="shared" si="2"/>
        <v>0.05</v>
      </c>
      <c r="N27" s="47">
        <v>1</v>
      </c>
      <c r="O27" s="58">
        <f t="shared" si="3"/>
        <v>0.05</v>
      </c>
      <c r="Q27" s="47">
        <v>1</v>
      </c>
      <c r="R27" s="58">
        <f t="shared" si="4"/>
        <v>0.05</v>
      </c>
      <c r="T27" s="47">
        <v>1</v>
      </c>
      <c r="U27" s="58">
        <f t="shared" si="5"/>
        <v>0.05</v>
      </c>
      <c r="W27" s="47">
        <v>1</v>
      </c>
      <c r="X27" s="58">
        <f t="shared" si="6"/>
        <v>0.05</v>
      </c>
      <c r="Z27" s="47">
        <v>1</v>
      </c>
      <c r="AA27" s="58">
        <f t="shared" si="7"/>
        <v>0.05</v>
      </c>
      <c r="AC27" s="47">
        <v>1</v>
      </c>
      <c r="AD27" s="58">
        <f t="shared" si="8"/>
        <v>0.05</v>
      </c>
      <c r="AF27" s="47">
        <v>1</v>
      </c>
      <c r="AG27" s="58">
        <f t="shared" si="9"/>
        <v>0.05</v>
      </c>
      <c r="AI27" s="47">
        <v>1</v>
      </c>
      <c r="AJ27" s="58">
        <f t="shared" si="10"/>
        <v>0.05</v>
      </c>
      <c r="AL27" s="47">
        <v>1</v>
      </c>
      <c r="AM27" s="58">
        <f t="shared" si="11"/>
        <v>0.05</v>
      </c>
      <c r="AP27" s="53">
        <f t="shared" si="13"/>
        <v>12</v>
      </c>
      <c r="AQ27" s="55">
        <f t="shared" si="12"/>
        <v>0.05</v>
      </c>
    </row>
    <row r="28" spans="2:55" x14ac:dyDescent="0.15">
      <c r="B28" s="30">
        <v>7432</v>
      </c>
      <c r="C28" s="27" t="s">
        <v>15</v>
      </c>
      <c r="E28" s="50">
        <v>1</v>
      </c>
      <c r="F28" s="58">
        <f t="shared" si="0"/>
        <v>0.05</v>
      </c>
      <c r="H28" s="47">
        <v>1</v>
      </c>
      <c r="I28" s="58">
        <f t="shared" si="1"/>
        <v>0.05</v>
      </c>
      <c r="K28" s="47">
        <v>1</v>
      </c>
      <c r="L28" s="58">
        <f t="shared" si="2"/>
        <v>0.05</v>
      </c>
      <c r="N28" s="47">
        <v>1</v>
      </c>
      <c r="O28" s="58">
        <f t="shared" si="3"/>
        <v>0.05</v>
      </c>
      <c r="Q28" s="47">
        <v>1</v>
      </c>
      <c r="R28" s="58">
        <f t="shared" si="4"/>
        <v>0.05</v>
      </c>
      <c r="T28" s="47">
        <v>1</v>
      </c>
      <c r="U28" s="58">
        <f t="shared" si="5"/>
        <v>0.05</v>
      </c>
      <c r="W28" s="47">
        <v>1</v>
      </c>
      <c r="X28" s="58">
        <f t="shared" si="6"/>
        <v>0.05</v>
      </c>
      <c r="Z28" s="47">
        <v>1</v>
      </c>
      <c r="AA28" s="58">
        <f t="shared" si="7"/>
        <v>0.05</v>
      </c>
      <c r="AC28" s="47">
        <v>1</v>
      </c>
      <c r="AD28" s="58">
        <f t="shared" si="8"/>
        <v>0.05</v>
      </c>
      <c r="AF28" s="47">
        <v>1</v>
      </c>
      <c r="AG28" s="58">
        <f t="shared" si="9"/>
        <v>0.05</v>
      </c>
      <c r="AI28" s="47">
        <v>1</v>
      </c>
      <c r="AJ28" s="58">
        <f t="shared" si="10"/>
        <v>0.05</v>
      </c>
      <c r="AL28" s="47">
        <v>1</v>
      </c>
      <c r="AM28" s="58">
        <f t="shared" si="11"/>
        <v>0.05</v>
      </c>
      <c r="AP28" s="53">
        <f t="shared" si="13"/>
        <v>12</v>
      </c>
      <c r="AQ28" s="55">
        <f t="shared" si="12"/>
        <v>0.05</v>
      </c>
    </row>
    <row r="29" spans="2:55" x14ac:dyDescent="0.15">
      <c r="B29" s="30">
        <v>7436</v>
      </c>
      <c r="C29" s="27" t="s">
        <v>22</v>
      </c>
      <c r="E29" s="50">
        <v>1</v>
      </c>
      <c r="F29" s="58">
        <f t="shared" si="0"/>
        <v>0.05</v>
      </c>
      <c r="H29" s="47">
        <v>1</v>
      </c>
      <c r="I29" s="58">
        <f t="shared" si="1"/>
        <v>0.05</v>
      </c>
      <c r="K29" s="47">
        <v>1</v>
      </c>
      <c r="L29" s="58">
        <f t="shared" si="2"/>
        <v>0.05</v>
      </c>
      <c r="N29" s="47">
        <v>1</v>
      </c>
      <c r="O29" s="58">
        <f t="shared" si="3"/>
        <v>0.05</v>
      </c>
      <c r="Q29" s="47">
        <v>1</v>
      </c>
      <c r="R29" s="58">
        <f t="shared" si="4"/>
        <v>0.05</v>
      </c>
      <c r="T29" s="47">
        <v>1</v>
      </c>
      <c r="U29" s="58">
        <f t="shared" si="5"/>
        <v>0.05</v>
      </c>
      <c r="W29" s="47">
        <v>1</v>
      </c>
      <c r="X29" s="58">
        <f t="shared" si="6"/>
        <v>0.05</v>
      </c>
      <c r="Z29" s="47">
        <v>1</v>
      </c>
      <c r="AA29" s="58">
        <f t="shared" si="7"/>
        <v>0.05</v>
      </c>
      <c r="AC29" s="47">
        <v>1</v>
      </c>
      <c r="AD29" s="58">
        <f t="shared" si="8"/>
        <v>0.05</v>
      </c>
      <c r="AF29" s="47">
        <v>1</v>
      </c>
      <c r="AG29" s="58">
        <f t="shared" si="9"/>
        <v>0.05</v>
      </c>
      <c r="AI29" s="47">
        <v>1</v>
      </c>
      <c r="AJ29" s="58">
        <f t="shared" si="10"/>
        <v>0.05</v>
      </c>
      <c r="AL29" s="47">
        <v>1</v>
      </c>
      <c r="AM29" s="58">
        <f t="shared" si="11"/>
        <v>0.05</v>
      </c>
      <c r="AP29" s="53">
        <f t="shared" si="13"/>
        <v>12</v>
      </c>
      <c r="AQ29" s="55">
        <f t="shared" si="12"/>
        <v>0.05</v>
      </c>
    </row>
    <row r="30" spans="2:55" x14ac:dyDescent="0.15">
      <c r="B30" s="68">
        <v>7438</v>
      </c>
      <c r="C30" s="67" t="s">
        <v>19</v>
      </c>
      <c r="E30" s="50">
        <v>1</v>
      </c>
      <c r="F30" s="58">
        <f t="shared" si="0"/>
        <v>0.05</v>
      </c>
      <c r="H30" s="47">
        <v>1</v>
      </c>
      <c r="I30" s="58">
        <f t="shared" si="1"/>
        <v>0.05</v>
      </c>
      <c r="K30" s="47">
        <v>1</v>
      </c>
      <c r="L30" s="58">
        <f t="shared" si="2"/>
        <v>0.05</v>
      </c>
      <c r="N30" s="47">
        <v>1</v>
      </c>
      <c r="O30" s="58">
        <f t="shared" si="3"/>
        <v>0.05</v>
      </c>
      <c r="Q30" s="47">
        <v>1</v>
      </c>
      <c r="R30" s="58">
        <f t="shared" si="4"/>
        <v>0.05</v>
      </c>
      <c r="T30" s="47">
        <v>1</v>
      </c>
      <c r="U30" s="58">
        <f t="shared" si="5"/>
        <v>0.05</v>
      </c>
      <c r="W30" s="47">
        <v>1</v>
      </c>
      <c r="X30" s="58">
        <f t="shared" si="6"/>
        <v>0.05</v>
      </c>
      <c r="Z30" s="47">
        <v>1</v>
      </c>
      <c r="AA30" s="58">
        <f t="shared" si="7"/>
        <v>0.05</v>
      </c>
      <c r="AC30" s="47">
        <v>1</v>
      </c>
      <c r="AD30" s="58">
        <f t="shared" si="8"/>
        <v>0.05</v>
      </c>
      <c r="AF30" s="47">
        <v>1</v>
      </c>
      <c r="AG30" s="58">
        <f t="shared" si="9"/>
        <v>0.05</v>
      </c>
      <c r="AI30" s="47">
        <v>1</v>
      </c>
      <c r="AJ30" s="58">
        <f t="shared" si="10"/>
        <v>0.05</v>
      </c>
      <c r="AL30" s="47">
        <v>1</v>
      </c>
      <c r="AM30" s="58">
        <f t="shared" si="11"/>
        <v>0.05</v>
      </c>
      <c r="AP30" s="53">
        <f t="shared" si="13"/>
        <v>12</v>
      </c>
      <c r="AQ30" s="55">
        <f t="shared" si="12"/>
        <v>0.05</v>
      </c>
    </row>
    <row r="31" spans="2:55" x14ac:dyDescent="0.15">
      <c r="B31" s="30">
        <v>7440</v>
      </c>
      <c r="C31" s="27" t="s">
        <v>16</v>
      </c>
      <c r="E31" s="50">
        <v>1</v>
      </c>
      <c r="F31" s="58">
        <f t="shared" si="0"/>
        <v>0.05</v>
      </c>
      <c r="H31" s="47">
        <v>1</v>
      </c>
      <c r="I31" s="58">
        <f t="shared" si="1"/>
        <v>0.05</v>
      </c>
      <c r="K31" s="47">
        <v>1</v>
      </c>
      <c r="L31" s="58">
        <f t="shared" si="2"/>
        <v>0.05</v>
      </c>
      <c r="N31" s="47">
        <v>1</v>
      </c>
      <c r="O31" s="58">
        <f t="shared" si="3"/>
        <v>0.05</v>
      </c>
      <c r="Q31" s="47">
        <v>1</v>
      </c>
      <c r="R31" s="58">
        <f t="shared" si="4"/>
        <v>0.05</v>
      </c>
      <c r="T31" s="47">
        <v>1</v>
      </c>
      <c r="U31" s="58">
        <f t="shared" si="5"/>
        <v>0.05</v>
      </c>
      <c r="W31" s="47">
        <v>1</v>
      </c>
      <c r="X31" s="58">
        <f t="shared" si="6"/>
        <v>0.05</v>
      </c>
      <c r="Z31" s="47">
        <v>1</v>
      </c>
      <c r="AA31" s="58">
        <f t="shared" si="7"/>
        <v>0.05</v>
      </c>
      <c r="AC31" s="47">
        <v>1</v>
      </c>
      <c r="AD31" s="58">
        <f t="shared" si="8"/>
        <v>0.05</v>
      </c>
      <c r="AF31" s="47">
        <v>1</v>
      </c>
      <c r="AG31" s="58">
        <f t="shared" si="9"/>
        <v>0.05</v>
      </c>
      <c r="AI31" s="47">
        <v>1</v>
      </c>
      <c r="AJ31" s="58">
        <f t="shared" si="10"/>
        <v>0.05</v>
      </c>
      <c r="AL31" s="47">
        <v>1</v>
      </c>
      <c r="AM31" s="58">
        <f t="shared" si="11"/>
        <v>0.05</v>
      </c>
      <c r="AP31" s="53">
        <f t="shared" si="13"/>
        <v>12</v>
      </c>
      <c r="AQ31" s="55">
        <f t="shared" si="12"/>
        <v>0.05</v>
      </c>
    </row>
    <row r="32" spans="2:55" x14ac:dyDescent="0.15">
      <c r="B32" s="30">
        <v>7499</v>
      </c>
      <c r="C32" s="27" t="s">
        <v>20</v>
      </c>
      <c r="E32" s="50">
        <v>1</v>
      </c>
      <c r="F32" s="58">
        <f t="shared" si="0"/>
        <v>0.05</v>
      </c>
      <c r="H32" s="47">
        <v>1</v>
      </c>
      <c r="I32" s="58">
        <f t="shared" si="1"/>
        <v>0.05</v>
      </c>
      <c r="K32" s="47">
        <v>1</v>
      </c>
      <c r="L32" s="58">
        <f t="shared" si="2"/>
        <v>0.05</v>
      </c>
      <c r="N32" s="47">
        <v>1</v>
      </c>
      <c r="O32" s="58">
        <f t="shared" si="3"/>
        <v>0.05</v>
      </c>
      <c r="Q32" s="47">
        <v>1</v>
      </c>
      <c r="R32" s="58">
        <f t="shared" si="4"/>
        <v>0.05</v>
      </c>
      <c r="T32" s="47">
        <v>1</v>
      </c>
      <c r="U32" s="58">
        <f t="shared" si="5"/>
        <v>0.05</v>
      </c>
      <c r="W32" s="47">
        <v>1</v>
      </c>
      <c r="X32" s="58">
        <f t="shared" si="6"/>
        <v>0.05</v>
      </c>
      <c r="Z32" s="47">
        <v>1</v>
      </c>
      <c r="AA32" s="58">
        <f t="shared" si="7"/>
        <v>0.05</v>
      </c>
      <c r="AC32" s="47">
        <v>1</v>
      </c>
      <c r="AD32" s="58">
        <f t="shared" si="8"/>
        <v>0.05</v>
      </c>
      <c r="AF32" s="47">
        <v>1</v>
      </c>
      <c r="AG32" s="58">
        <f t="shared" si="9"/>
        <v>0.05</v>
      </c>
      <c r="AI32" s="47">
        <v>1</v>
      </c>
      <c r="AJ32" s="58">
        <f t="shared" si="10"/>
        <v>0.05</v>
      </c>
      <c r="AL32" s="47">
        <v>1</v>
      </c>
      <c r="AM32" s="58">
        <f t="shared" si="11"/>
        <v>0.05</v>
      </c>
      <c r="AP32" s="53">
        <f t="shared" si="13"/>
        <v>12</v>
      </c>
      <c r="AQ32" s="55">
        <f t="shared" si="12"/>
        <v>0.05</v>
      </c>
    </row>
    <row r="33" spans="2:69" ht="14" thickBot="1" x14ac:dyDescent="0.2">
      <c r="B33" s="30"/>
      <c r="C33" s="27"/>
      <c r="E33" s="50"/>
      <c r="F33" s="65"/>
      <c r="H33" s="47"/>
      <c r="I33" s="65"/>
      <c r="K33" s="47"/>
      <c r="L33" s="65"/>
      <c r="N33" s="47"/>
      <c r="O33" s="65"/>
      <c r="Q33" s="47"/>
      <c r="R33" s="65"/>
      <c r="T33" s="47"/>
      <c r="U33" s="65"/>
      <c r="W33" s="47"/>
      <c r="X33" s="65"/>
      <c r="Z33" s="47"/>
      <c r="AA33" s="65"/>
      <c r="AC33" s="47"/>
      <c r="AD33" s="65"/>
      <c r="AF33" s="47"/>
      <c r="AG33" s="65"/>
      <c r="AI33" s="47"/>
      <c r="AJ33" s="65"/>
      <c r="AL33" s="47"/>
      <c r="AM33" s="65"/>
      <c r="AP33" s="53"/>
      <c r="AQ33" s="66"/>
    </row>
    <row r="34" spans="2:69" ht="15" thickTop="1" thickBot="1" x14ac:dyDescent="0.2">
      <c r="B34" s="34">
        <v>7400</v>
      </c>
      <c r="C34" s="35" t="s">
        <v>21</v>
      </c>
      <c r="D34" s="36"/>
      <c r="E34" s="49">
        <f>SUM(E13:E32)</f>
        <v>20</v>
      </c>
      <c r="F34" s="37">
        <f>SUM(F13:F32)</f>
        <v>1.0000000000000002</v>
      </c>
      <c r="G34" s="36"/>
      <c r="H34" s="49">
        <f>SUM(H13:H32)</f>
        <v>20</v>
      </c>
      <c r="I34" s="37">
        <f>SUM(I13:I32)</f>
        <v>1.0000000000000002</v>
      </c>
      <c r="J34" s="36"/>
      <c r="K34" s="49">
        <f>SUM(K13:K32)</f>
        <v>20</v>
      </c>
      <c r="L34" s="37">
        <f>SUM(L13:L32)</f>
        <v>1.0000000000000002</v>
      </c>
      <c r="M34" s="36"/>
      <c r="N34" s="49">
        <f>SUM(N13:N32)</f>
        <v>20</v>
      </c>
      <c r="O34" s="37">
        <f>SUM(O13:O32)</f>
        <v>1.0000000000000002</v>
      </c>
      <c r="P34" s="36"/>
      <c r="Q34" s="49">
        <f>SUM(Q13:Q32)</f>
        <v>20</v>
      </c>
      <c r="R34" s="37">
        <f>SUM(R13:R32)</f>
        <v>1.0000000000000002</v>
      </c>
      <c r="S34" s="36"/>
      <c r="T34" s="49">
        <f>SUM(T13:T32)</f>
        <v>20</v>
      </c>
      <c r="U34" s="37">
        <f>SUM(U13:U32)</f>
        <v>1.0000000000000002</v>
      </c>
      <c r="V34" s="36"/>
      <c r="W34" s="49">
        <f>SUM(W13:W32)</f>
        <v>20</v>
      </c>
      <c r="X34" s="37">
        <f>SUM(X13:X32)</f>
        <v>1.0000000000000002</v>
      </c>
      <c r="Y34" s="36"/>
      <c r="Z34" s="49">
        <f>SUM(Z13:Z32)</f>
        <v>20</v>
      </c>
      <c r="AA34" s="37">
        <f>SUM(AA13:AA32)</f>
        <v>1.0000000000000002</v>
      </c>
      <c r="AB34" s="36"/>
      <c r="AC34" s="49">
        <f>SUM(AC13:AC32)</f>
        <v>20</v>
      </c>
      <c r="AD34" s="37">
        <f>SUM(AD13:AD32)</f>
        <v>1.0000000000000002</v>
      </c>
      <c r="AE34" s="36"/>
      <c r="AF34" s="49">
        <f>SUM(AF13:AF32)</f>
        <v>20</v>
      </c>
      <c r="AG34" s="37">
        <f>SUM(AG13:AG32)</f>
        <v>1.0000000000000002</v>
      </c>
      <c r="AH34" s="36"/>
      <c r="AI34" s="49">
        <f>SUM(AI13:AI32)</f>
        <v>20</v>
      </c>
      <c r="AJ34" s="37">
        <f>SUM(AJ13:AJ32)</f>
        <v>1.0000000000000002</v>
      </c>
      <c r="AK34" s="36"/>
      <c r="AL34" s="49">
        <f>SUM(AL13:AL32)</f>
        <v>20</v>
      </c>
      <c r="AM34" s="37">
        <f>SUM(AM13:AM32)</f>
        <v>1.0000000000000002</v>
      </c>
      <c r="AN34" s="36"/>
      <c r="AO34" s="36"/>
      <c r="AP34" s="49">
        <f>SUM(AP13:AP32)</f>
        <v>240</v>
      </c>
      <c r="AQ34" s="37">
        <f>SUM(AQ13:AQ32)</f>
        <v>1.0000000000000002</v>
      </c>
      <c r="AR34" s="36"/>
      <c r="AS34" s="36"/>
      <c r="AT34" s="36"/>
      <c r="AU34" s="22"/>
    </row>
    <row r="35" spans="2:69" ht="14" thickTop="1" x14ac:dyDescent="0.15">
      <c r="L35" s="56"/>
      <c r="O35" s="56"/>
      <c r="R35" s="56"/>
      <c r="U35" s="56"/>
      <c r="X35" s="56"/>
      <c r="AA35" s="56"/>
      <c r="AD35" s="56"/>
      <c r="AG35" s="56"/>
      <c r="AJ35" s="56"/>
      <c r="AM35" s="56"/>
      <c r="AQ35" s="56"/>
    </row>
    <row r="36" spans="2:69" x14ac:dyDescent="0.15">
      <c r="R36" s="56"/>
      <c r="U36" s="56"/>
      <c r="X36" s="56"/>
      <c r="AD36" s="56"/>
      <c r="AG36" s="56"/>
      <c r="AJ36" s="56"/>
      <c r="AM36" s="56"/>
    </row>
    <row r="37" spans="2:69" x14ac:dyDescent="0.15">
      <c r="U37" s="56"/>
      <c r="AG37" s="56"/>
      <c r="AJ37" s="56"/>
      <c r="AM37" s="56"/>
    </row>
    <row r="38" spans="2:69" x14ac:dyDescent="0.15">
      <c r="C38" t="s">
        <v>0</v>
      </c>
      <c r="E38" t="s">
        <v>0</v>
      </c>
      <c r="G38" t="s">
        <v>0</v>
      </c>
      <c r="H38" t="s">
        <v>0</v>
      </c>
      <c r="U38" s="56"/>
      <c r="AG38" s="56"/>
      <c r="AJ38" s="56"/>
      <c r="AM38" s="56"/>
    </row>
    <row r="39" spans="2:69" x14ac:dyDescent="0.15">
      <c r="H39" t="s">
        <v>0</v>
      </c>
      <c r="AG39" s="56"/>
      <c r="AJ39" s="56"/>
      <c r="AM39" s="56"/>
    </row>
    <row r="40" spans="2:69" x14ac:dyDescent="0.15">
      <c r="H40" t="s">
        <v>0</v>
      </c>
      <c r="AM40" s="56"/>
    </row>
    <row r="41" spans="2:69" x14ac:dyDescent="0.15">
      <c r="H41" t="s">
        <v>0</v>
      </c>
      <c r="BB41" s="5"/>
      <c r="BC41" s="5"/>
      <c r="BD41" s="5"/>
      <c r="BE41" s="5"/>
      <c r="BF41" s="5"/>
      <c r="BG41" s="5"/>
      <c r="BH41" s="5"/>
      <c r="BI41" s="5"/>
      <c r="BJ41" s="5"/>
      <c r="BK41" s="5"/>
      <c r="BL41" s="5"/>
      <c r="BM41" s="5"/>
      <c r="BN41" s="5"/>
      <c r="BO41" s="5"/>
      <c r="BP41" s="5"/>
      <c r="BQ41" s="5"/>
    </row>
    <row r="42" spans="2:69" x14ac:dyDescent="0.15">
      <c r="H42" t="s">
        <v>0</v>
      </c>
    </row>
    <row r="43" spans="2:69" x14ac:dyDescent="0.15">
      <c r="H43" t="s">
        <v>0</v>
      </c>
    </row>
    <row r="53" spans="8:8" x14ac:dyDescent="0.15">
      <c r="H5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pageSetUpPr fitToPage="1"/>
  </sheetPr>
  <dimension ref="B1:BQ43"/>
  <sheetViews>
    <sheetView topLeftCell="W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2.66406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+E24/$C$7/31</f>
        <v>3.2258064516129032E-3</v>
      </c>
      <c r="G6" s="5"/>
      <c r="H6" s="3" t="str">
        <f>+E6</f>
        <v>Coût / chambre / jour</v>
      </c>
      <c r="I6" s="4">
        <f>+H24/$C$7/28</f>
        <v>3.5714285714285718E-3</v>
      </c>
      <c r="J6" s="5"/>
      <c r="K6" s="3" t="str">
        <f>+H6</f>
        <v>Coût / chambre / jour</v>
      </c>
      <c r="L6" s="4">
        <f>+K24/$C$7/31</f>
        <v>3.2258064516129032E-3</v>
      </c>
      <c r="M6" s="5"/>
      <c r="N6" s="3" t="str">
        <f>+K6</f>
        <v>Coût / chambre / jour</v>
      </c>
      <c r="O6" s="4">
        <f>+N24/$C$7/30</f>
        <v>3.3333333333333335E-3</v>
      </c>
      <c r="P6" s="6"/>
      <c r="Q6" s="3" t="str">
        <f>+N6</f>
        <v>Coût / chambre / jour</v>
      </c>
      <c r="R6" s="4">
        <f>+Q24/$C$7/31</f>
        <v>3.2258064516129032E-3</v>
      </c>
      <c r="S6" s="6"/>
      <c r="T6" s="3" t="str">
        <f>+Q6</f>
        <v>Coût / chambre / jour</v>
      </c>
      <c r="U6" s="4">
        <f>+T24/$C$7/30</f>
        <v>3.3333333333333335E-3</v>
      </c>
      <c r="V6" s="5"/>
      <c r="W6" s="3" t="str">
        <f>+T6</f>
        <v>Coût / chambre / jour</v>
      </c>
      <c r="X6" s="4">
        <f>+W24/$C$7/31</f>
        <v>3.2258064516129032E-3</v>
      </c>
      <c r="Y6" s="5"/>
      <c r="Z6" s="3" t="str">
        <f>+W6</f>
        <v>Coût / chambre / jour</v>
      </c>
      <c r="AA6" s="4">
        <f>+Z24/$C$7/31</f>
        <v>3.2258064516129032E-3</v>
      </c>
      <c r="AB6" s="5"/>
      <c r="AC6" s="3" t="str">
        <f>+Z6</f>
        <v>Coût / chambre / jour</v>
      </c>
      <c r="AD6" s="4">
        <f>+AC24/$C$7/30</f>
        <v>3.3333333333333335E-3</v>
      </c>
      <c r="AE6" s="5"/>
      <c r="AF6" s="3" t="str">
        <f>+AC6</f>
        <v>Coût / chambre / jour</v>
      </c>
      <c r="AG6" s="4">
        <f>+AF24/$C$7/31</f>
        <v>3.2258064516129032E-3</v>
      </c>
      <c r="AH6" s="5"/>
      <c r="AI6" s="3" t="str">
        <f>+AF6</f>
        <v>Coût / chambre / jour</v>
      </c>
      <c r="AJ6" s="4">
        <f>+AI24/$C$7/30</f>
        <v>3.3333333333333335E-3</v>
      </c>
      <c r="AK6" s="5"/>
      <c r="AL6" s="3" t="str">
        <f>+AI6</f>
        <v>Coût / chambre / jour</v>
      </c>
      <c r="AM6" s="4">
        <f>+AL24/$C$7/31</f>
        <v>3.2258064516129032E-3</v>
      </c>
      <c r="AN6" s="5"/>
      <c r="AO6" s="5"/>
      <c r="AP6" s="7" t="str">
        <f>+AL6</f>
        <v>Coût / chambre / jour</v>
      </c>
      <c r="AQ6" s="8">
        <f>+AP24/$C$7/365</f>
        <v>3.2876712328767121E-3</v>
      </c>
    </row>
    <row r="7" spans="2:56" x14ac:dyDescent="0.15">
      <c r="B7" s="9"/>
      <c r="C7" s="10">
        <f>+'Total des coûts d''exploitation'!C7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2:56" ht="14" thickBot="1" x14ac:dyDescent="0.2">
      <c r="B9" s="39"/>
      <c r="C9" s="40">
        <f>AP24/$C$7</f>
        <v>1.2</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22"/>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Résultats'!C30</f>
        <v xml:space="preserve">Musique &amp; Divertissement </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30">
        <v>7505</v>
      </c>
      <c r="C13" s="27" t="s">
        <v>40</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30">
        <v>7510</v>
      </c>
      <c r="C14" s="27" t="s">
        <v>41</v>
      </c>
      <c r="E14" s="51">
        <v>1</v>
      </c>
      <c r="F14" s="58">
        <f t="shared" si="0"/>
        <v>0.1</v>
      </c>
      <c r="H14" s="48">
        <v>1</v>
      </c>
      <c r="I14" s="58">
        <f t="shared" si="1"/>
        <v>0.1</v>
      </c>
      <c r="J14" s="31"/>
      <c r="K14" s="48">
        <v>1</v>
      </c>
      <c r="L14" s="58">
        <f t="shared" si="2"/>
        <v>0.1</v>
      </c>
      <c r="M14" s="31"/>
      <c r="N14" s="48">
        <v>1</v>
      </c>
      <c r="O14" s="58">
        <f t="shared" si="3"/>
        <v>0.1</v>
      </c>
      <c r="P14" s="31"/>
      <c r="Q14" s="48">
        <v>1</v>
      </c>
      <c r="R14" s="58">
        <f t="shared" si="4"/>
        <v>0.1</v>
      </c>
      <c r="S14" s="31"/>
      <c r="T14" s="48">
        <v>1</v>
      </c>
      <c r="U14" s="58">
        <f t="shared" si="5"/>
        <v>0.1</v>
      </c>
      <c r="V14" s="31"/>
      <c r="W14" s="48">
        <v>1</v>
      </c>
      <c r="X14" s="58">
        <f t="shared" si="6"/>
        <v>0.1</v>
      </c>
      <c r="Y14" s="31"/>
      <c r="Z14" s="48">
        <v>1</v>
      </c>
      <c r="AA14" s="58">
        <f t="shared" si="7"/>
        <v>0.1</v>
      </c>
      <c r="AB14" s="31"/>
      <c r="AC14" s="48">
        <v>1</v>
      </c>
      <c r="AD14" s="58">
        <f t="shared" si="8"/>
        <v>0.1</v>
      </c>
      <c r="AE14" s="31"/>
      <c r="AF14" s="48">
        <v>1</v>
      </c>
      <c r="AG14" s="58">
        <f t="shared" si="9"/>
        <v>0.1</v>
      </c>
      <c r="AH14" s="31"/>
      <c r="AI14" s="48">
        <v>1</v>
      </c>
      <c r="AJ14" s="58">
        <f t="shared" si="10"/>
        <v>0.1</v>
      </c>
      <c r="AK14" s="31"/>
      <c r="AL14" s="48">
        <v>1</v>
      </c>
      <c r="AM14" s="58">
        <f t="shared" si="11"/>
        <v>0.1</v>
      </c>
      <c r="AN14" s="31"/>
      <c r="AO14" s="31"/>
      <c r="AP14" s="53">
        <f>SUM(+$AL14+$AI14+$AF14+$AC14+$Z14+$W14+$T14+$Q14+$N14+$K14+$H14+$E14)</f>
        <v>12</v>
      </c>
      <c r="AQ14" s="55">
        <f t="shared" si="12"/>
        <v>0.1</v>
      </c>
      <c r="AR14" s="31"/>
      <c r="AS14" s="31"/>
      <c r="AT14" s="31"/>
      <c r="AU14" s="31"/>
      <c r="AV14" s="31"/>
      <c r="AW14" s="31"/>
      <c r="AX14" s="31"/>
      <c r="AY14" s="31"/>
      <c r="AZ14" s="31"/>
      <c r="BA14" s="31"/>
      <c r="BB14" s="31"/>
      <c r="BC14" s="31"/>
    </row>
    <row r="15" spans="2:56" x14ac:dyDescent="0.15">
      <c r="B15" s="30">
        <v>7520</v>
      </c>
      <c r="C15" s="27" t="s">
        <v>42</v>
      </c>
      <c r="E15" s="50">
        <v>1</v>
      </c>
      <c r="F15" s="58">
        <f t="shared" si="0"/>
        <v>0.1</v>
      </c>
      <c r="G15" s="32" t="s">
        <v>0</v>
      </c>
      <c r="H15" s="47">
        <v>1</v>
      </c>
      <c r="I15" s="58">
        <f t="shared" si="1"/>
        <v>0.1</v>
      </c>
      <c r="J15" s="31"/>
      <c r="K15" s="47">
        <v>1</v>
      </c>
      <c r="L15" s="58">
        <f t="shared" si="2"/>
        <v>0.1</v>
      </c>
      <c r="M15" s="31"/>
      <c r="N15" s="47">
        <v>1</v>
      </c>
      <c r="O15" s="58">
        <f t="shared" si="3"/>
        <v>0.1</v>
      </c>
      <c r="P15" s="31"/>
      <c r="Q15" s="47">
        <v>1</v>
      </c>
      <c r="R15" s="58">
        <f t="shared" si="4"/>
        <v>0.1</v>
      </c>
      <c r="S15" s="31"/>
      <c r="T15" s="47">
        <v>1</v>
      </c>
      <c r="U15" s="58">
        <f t="shared" si="5"/>
        <v>0.1</v>
      </c>
      <c r="V15" s="31"/>
      <c r="W15" s="47">
        <v>1</v>
      </c>
      <c r="X15" s="58">
        <f t="shared" si="6"/>
        <v>0.1</v>
      </c>
      <c r="Y15" s="31"/>
      <c r="Z15" s="47">
        <v>1</v>
      </c>
      <c r="AA15" s="58">
        <f t="shared" si="7"/>
        <v>0.1</v>
      </c>
      <c r="AB15" s="31"/>
      <c r="AC15" s="47">
        <v>1</v>
      </c>
      <c r="AD15" s="58">
        <f t="shared" si="8"/>
        <v>0.1</v>
      </c>
      <c r="AE15" s="31"/>
      <c r="AF15" s="47">
        <v>1</v>
      </c>
      <c r="AG15" s="58">
        <f t="shared" si="9"/>
        <v>0.1</v>
      </c>
      <c r="AH15" s="31"/>
      <c r="AI15" s="47">
        <v>1</v>
      </c>
      <c r="AJ15" s="58">
        <f t="shared" si="10"/>
        <v>0.1</v>
      </c>
      <c r="AK15" s="31"/>
      <c r="AL15" s="47">
        <v>1</v>
      </c>
      <c r="AM15" s="58">
        <f t="shared" si="11"/>
        <v>0.1</v>
      </c>
      <c r="AN15" s="31"/>
      <c r="AO15" s="31"/>
      <c r="AP15" s="53">
        <f t="shared" ref="AP15:AP22" si="13">SUM(+$AL15+$AI15+$AF15+$AC15+$Z15+$W15+$T15+$Q15+$N15+$K15+$H15+$E15)</f>
        <v>12</v>
      </c>
      <c r="AQ15" s="55">
        <f t="shared" si="12"/>
        <v>0.1</v>
      </c>
      <c r="AR15" s="31"/>
      <c r="AS15" s="31"/>
      <c r="AT15" s="31"/>
      <c r="AU15" s="31"/>
      <c r="AV15" s="31"/>
      <c r="AW15" s="31"/>
      <c r="AX15" s="31"/>
      <c r="AY15" s="31"/>
      <c r="AZ15" s="31"/>
      <c r="BA15" s="31"/>
      <c r="BB15" s="31"/>
      <c r="BC15" s="31"/>
    </row>
    <row r="16" spans="2:56" x14ac:dyDescent="0.15">
      <c r="B16" s="30">
        <v>7525</v>
      </c>
      <c r="C16" s="27" t="s">
        <v>43</v>
      </c>
      <c r="E16" s="50">
        <v>1</v>
      </c>
      <c r="F16" s="58">
        <f t="shared" si="0"/>
        <v>0.1</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si="13"/>
        <v>12</v>
      </c>
      <c r="AQ16" s="55">
        <f t="shared" si="12"/>
        <v>0.1</v>
      </c>
      <c r="AR16" s="31"/>
      <c r="AS16" s="31"/>
      <c r="AT16" s="31"/>
      <c r="AU16" s="31"/>
      <c r="AV16" s="31"/>
      <c r="AW16" s="31"/>
      <c r="AX16" s="31"/>
      <c r="AY16" s="31"/>
      <c r="AZ16" s="31"/>
      <c r="BA16" s="31"/>
      <c r="BB16" s="31"/>
      <c r="BC16" s="31"/>
    </row>
    <row r="17" spans="2:69" x14ac:dyDescent="0.15">
      <c r="B17" s="30">
        <v>7530</v>
      </c>
      <c r="C17" s="27" t="s">
        <v>44</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30">
        <v>7535</v>
      </c>
      <c r="C18" s="27" t="s">
        <v>45</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3"/>
      <c r="AT18" s="31"/>
      <c r="AU18" s="31"/>
      <c r="AV18" s="31"/>
      <c r="AW18" s="31"/>
      <c r="AX18" s="31"/>
      <c r="AY18" s="31"/>
      <c r="AZ18" s="31"/>
      <c r="BA18" s="31"/>
      <c r="BB18" s="31"/>
      <c r="BC18" s="31"/>
    </row>
    <row r="19" spans="2:69" x14ac:dyDescent="0.15">
      <c r="B19" s="30">
        <v>7550</v>
      </c>
      <c r="C19" s="27" t="s">
        <v>46</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1"/>
      <c r="AT19" s="31"/>
      <c r="AU19" s="31"/>
      <c r="AV19" s="31"/>
      <c r="AW19" s="31"/>
      <c r="AX19" s="31"/>
      <c r="AY19" s="31"/>
      <c r="AZ19" s="31"/>
      <c r="BA19" s="31"/>
      <c r="BB19" s="31"/>
      <c r="BC19" s="31"/>
    </row>
    <row r="20" spans="2:69" x14ac:dyDescent="0.15">
      <c r="B20" s="30">
        <v>7555</v>
      </c>
      <c r="C20" s="27" t="s">
        <v>47</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30">
        <v>7560</v>
      </c>
      <c r="C21" s="27" t="s">
        <v>48</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30">
        <v>7599</v>
      </c>
      <c r="C22" s="27" t="s">
        <v>49</v>
      </c>
      <c r="E22" s="50">
        <v>1</v>
      </c>
      <c r="F22" s="58">
        <f t="shared" si="0"/>
        <v>0.1</v>
      </c>
      <c r="H22" s="47">
        <v>1</v>
      </c>
      <c r="I22" s="58">
        <f t="shared" si="1"/>
        <v>0.1</v>
      </c>
      <c r="J22" s="31"/>
      <c r="K22" s="47">
        <v>1</v>
      </c>
      <c r="L22" s="58">
        <f t="shared" si="2"/>
        <v>0.1</v>
      </c>
      <c r="M22" s="31"/>
      <c r="N22" s="47">
        <v>1</v>
      </c>
      <c r="O22" s="58">
        <f t="shared" si="3"/>
        <v>0.1</v>
      </c>
      <c r="P22" s="31"/>
      <c r="Q22" s="47">
        <v>1</v>
      </c>
      <c r="R22" s="58">
        <f t="shared" si="4"/>
        <v>0.1</v>
      </c>
      <c r="S22" s="31"/>
      <c r="T22" s="47">
        <v>1</v>
      </c>
      <c r="U22" s="58">
        <f t="shared" si="5"/>
        <v>0.1</v>
      </c>
      <c r="V22" s="31"/>
      <c r="W22" s="47">
        <v>1</v>
      </c>
      <c r="X22" s="58">
        <f t="shared" si="6"/>
        <v>0.1</v>
      </c>
      <c r="Y22" s="31"/>
      <c r="Z22" s="47">
        <v>1</v>
      </c>
      <c r="AA22" s="58">
        <f t="shared" si="7"/>
        <v>0.1</v>
      </c>
      <c r="AB22" s="31"/>
      <c r="AC22" s="47">
        <v>1</v>
      </c>
      <c r="AD22" s="58">
        <f t="shared" si="8"/>
        <v>0.1</v>
      </c>
      <c r="AE22" s="31"/>
      <c r="AF22" s="47">
        <v>1</v>
      </c>
      <c r="AG22" s="58">
        <f t="shared" si="9"/>
        <v>0.1</v>
      </c>
      <c r="AH22" s="31"/>
      <c r="AI22" s="47">
        <v>1</v>
      </c>
      <c r="AJ22" s="58">
        <f t="shared" si="10"/>
        <v>0.1</v>
      </c>
      <c r="AK22" s="31"/>
      <c r="AL22" s="47">
        <v>1</v>
      </c>
      <c r="AM22" s="58">
        <f t="shared" si="11"/>
        <v>0.1</v>
      </c>
      <c r="AN22" s="31"/>
      <c r="AO22" s="31"/>
      <c r="AP22" s="53">
        <f t="shared" si="13"/>
        <v>12</v>
      </c>
      <c r="AQ22" s="55">
        <f t="shared" si="12"/>
        <v>0.1</v>
      </c>
      <c r="AR22" s="31"/>
      <c r="AS22" s="31"/>
      <c r="AT22" s="31"/>
      <c r="AU22" s="31"/>
      <c r="AV22" s="31"/>
      <c r="AW22" s="31"/>
      <c r="AX22" s="31"/>
      <c r="AY22" s="31"/>
      <c r="AZ22" s="31"/>
      <c r="BA22" s="31"/>
      <c r="BB22" s="31"/>
      <c r="BC22" s="31"/>
    </row>
    <row r="23" spans="2:69" ht="14" thickBot="1" x14ac:dyDescent="0.2">
      <c r="B23" s="30"/>
      <c r="C23" s="27"/>
      <c r="E23" s="50"/>
      <c r="F23" s="65"/>
      <c r="H23" s="47"/>
      <c r="I23" s="65"/>
      <c r="K23" s="47"/>
      <c r="L23" s="65"/>
      <c r="N23" s="47"/>
      <c r="O23" s="65"/>
      <c r="Q23" s="47"/>
      <c r="R23" s="65"/>
      <c r="T23" s="47"/>
      <c r="U23" s="65"/>
      <c r="W23" s="47"/>
      <c r="X23" s="65"/>
      <c r="Z23" s="47"/>
      <c r="AA23" s="65"/>
      <c r="AC23" s="47"/>
      <c r="AD23" s="65"/>
      <c r="AF23" s="47"/>
      <c r="AG23" s="65"/>
      <c r="AI23" s="47"/>
      <c r="AJ23" s="65"/>
      <c r="AL23" s="47"/>
      <c r="AM23" s="65"/>
      <c r="AP23" s="53"/>
      <c r="AQ23" s="66"/>
    </row>
    <row r="24" spans="2:69" ht="15" thickTop="1" thickBot="1" x14ac:dyDescent="0.2">
      <c r="B24" s="34">
        <v>7500</v>
      </c>
      <c r="C24" s="35" t="s">
        <v>105</v>
      </c>
      <c r="D24" s="36"/>
      <c r="E24" s="49">
        <f>SUM(E13:E22)</f>
        <v>10</v>
      </c>
      <c r="F24" s="37">
        <f>SUM(F13:F22)</f>
        <v>0.99999999999999989</v>
      </c>
      <c r="G24" s="36"/>
      <c r="H24" s="49">
        <f>SUM(H13:H22)</f>
        <v>10</v>
      </c>
      <c r="I24" s="37">
        <f>SUM(I13:I22)</f>
        <v>0.99999999999999989</v>
      </c>
      <c r="J24" s="36"/>
      <c r="K24" s="49">
        <f>SUM(K13:K22)</f>
        <v>10</v>
      </c>
      <c r="L24" s="37">
        <f>SUM(L13:L22)</f>
        <v>0.99999999999999989</v>
      </c>
      <c r="M24" s="36"/>
      <c r="N24" s="49">
        <f>SUM(N13:N22)</f>
        <v>10</v>
      </c>
      <c r="O24" s="37">
        <f>SUM(O13:O22)</f>
        <v>0.99999999999999989</v>
      </c>
      <c r="P24" s="36"/>
      <c r="Q24" s="49">
        <f>SUM(Q13:Q22)</f>
        <v>10</v>
      </c>
      <c r="R24" s="37">
        <f>SUM(R13:R22)</f>
        <v>0.99999999999999989</v>
      </c>
      <c r="S24" s="36"/>
      <c r="T24" s="49">
        <f>SUM(T13:T22)</f>
        <v>10</v>
      </c>
      <c r="U24" s="37">
        <f>SUM(U13:U22)</f>
        <v>0.99999999999999989</v>
      </c>
      <c r="V24" s="36"/>
      <c r="W24" s="49">
        <f>SUM(W13:W22)</f>
        <v>10</v>
      </c>
      <c r="X24" s="37">
        <f>SUM(X13:X22)</f>
        <v>0.99999999999999989</v>
      </c>
      <c r="Y24" s="36"/>
      <c r="Z24" s="49">
        <f>SUM(Z13:Z22)</f>
        <v>10</v>
      </c>
      <c r="AA24" s="37">
        <f>SUM(AA13:AA22)</f>
        <v>0.99999999999999989</v>
      </c>
      <c r="AB24" s="36"/>
      <c r="AC24" s="49">
        <f>SUM(AC13:AC22)</f>
        <v>10</v>
      </c>
      <c r="AD24" s="37">
        <f>SUM(AD13:AD22)</f>
        <v>0.99999999999999989</v>
      </c>
      <c r="AE24" s="36"/>
      <c r="AF24" s="49">
        <f>SUM(AF13:AF22)</f>
        <v>10</v>
      </c>
      <c r="AG24" s="37">
        <f>SUM(AG13:AG22)</f>
        <v>0.99999999999999989</v>
      </c>
      <c r="AH24" s="36"/>
      <c r="AI24" s="49">
        <f>SUM(AI13:AI22)</f>
        <v>10</v>
      </c>
      <c r="AJ24" s="37">
        <f>SUM(AJ13:AJ22)</f>
        <v>0.99999999999999989</v>
      </c>
      <c r="AK24" s="36"/>
      <c r="AL24" s="49">
        <f>SUM(AL13:AL22)</f>
        <v>10</v>
      </c>
      <c r="AM24" s="37">
        <f>SUM(AM13:AM22)</f>
        <v>0.99999999999999989</v>
      </c>
      <c r="AN24" s="36"/>
      <c r="AO24" s="36"/>
      <c r="AP24" s="49">
        <f>SUM(AP13:AP22)</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pageSetUpPr fitToPage="1"/>
  </sheetPr>
  <dimension ref="B1:BQ44"/>
  <sheetViews>
    <sheetView topLeftCell="N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50.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+E25/$C$7/31</f>
        <v>3.5483870967741938E-3</v>
      </c>
      <c r="G6" s="5"/>
      <c r="H6" s="3" t="str">
        <f>+E6</f>
        <v>Coût / chambre / jour</v>
      </c>
      <c r="I6" s="4">
        <f>+H25/$C$7/28</f>
        <v>3.9285714285714288E-3</v>
      </c>
      <c r="J6" s="5"/>
      <c r="K6" s="3" t="str">
        <f>+H6</f>
        <v>Coût / chambre / jour</v>
      </c>
      <c r="L6" s="4">
        <f>+K25/$C$7/31</f>
        <v>3.5483870967741938E-3</v>
      </c>
      <c r="M6" s="5"/>
      <c r="N6" s="3" t="str">
        <f>+K6</f>
        <v>Coût / chambre / jour</v>
      </c>
      <c r="O6" s="4">
        <f>+N25/$C$7/30</f>
        <v>3.6666666666666666E-3</v>
      </c>
      <c r="P6" s="6"/>
      <c r="Q6" s="3" t="str">
        <f>+N6</f>
        <v>Coût / chambre / jour</v>
      </c>
      <c r="R6" s="4">
        <f>+Q25/$C$7/31</f>
        <v>3.5483870967741938E-3</v>
      </c>
      <c r="S6" s="6"/>
      <c r="T6" s="3" t="str">
        <f>+Q6</f>
        <v>Coût / chambre / jour</v>
      </c>
      <c r="U6" s="4">
        <f>+T25/$C$7/30</f>
        <v>3.6666666666666666E-3</v>
      </c>
      <c r="V6" s="5"/>
      <c r="W6" s="3" t="str">
        <f>+T6</f>
        <v>Coût / chambre / jour</v>
      </c>
      <c r="X6" s="4">
        <f>+W25/$C$7/31</f>
        <v>3.5483870967741938E-3</v>
      </c>
      <c r="Y6" s="5"/>
      <c r="Z6" s="3" t="str">
        <f>+W6</f>
        <v>Coût / chambre / jour</v>
      </c>
      <c r="AA6" s="4">
        <f>+Z25/$C$7/31</f>
        <v>3.5483870967741938E-3</v>
      </c>
      <c r="AB6" s="5"/>
      <c r="AC6" s="3" t="str">
        <f>+Z6</f>
        <v>Coût / chambre / jour</v>
      </c>
      <c r="AD6" s="4">
        <f>+AC25/$C$7/30</f>
        <v>3.6666666666666666E-3</v>
      </c>
      <c r="AE6" s="5"/>
      <c r="AF6" s="3" t="str">
        <f>+AC6</f>
        <v>Coût / chambre / jour</v>
      </c>
      <c r="AG6" s="4">
        <f>+AF25/$C$7/31</f>
        <v>3.5483870967741938E-3</v>
      </c>
      <c r="AH6" s="5"/>
      <c r="AI6" s="3" t="str">
        <f>+AF6</f>
        <v>Coût / chambre / jour</v>
      </c>
      <c r="AJ6" s="4">
        <f>+AI25/$C$7/30</f>
        <v>3.6666666666666666E-3</v>
      </c>
      <c r="AK6" s="5"/>
      <c r="AL6" s="3" t="str">
        <f>+AI6</f>
        <v>Coût / chambre / jour</v>
      </c>
      <c r="AM6" s="4">
        <f>+AL25/$C$7/31</f>
        <v>3.5483870967741938E-3</v>
      </c>
      <c r="AN6" s="5"/>
      <c r="AO6" s="5"/>
      <c r="AP6" s="7" t="str">
        <f>+AL6</f>
        <v>Coût / chambre / jour</v>
      </c>
      <c r="AQ6" s="8">
        <f>+AP25/$C$7/365</f>
        <v>3.6164383561643836E-3</v>
      </c>
    </row>
    <row r="7" spans="2:56" x14ac:dyDescent="0.15">
      <c r="B7" s="9"/>
      <c r="C7" s="10">
        <f>+'Total des coûts d''exploitation'!C7</f>
        <v>100</v>
      </c>
      <c r="E7" s="14">
        <f>+E25/$AP25</f>
        <v>8.3333333333333329E-2</v>
      </c>
      <c r="F7" s="11"/>
      <c r="H7" s="14">
        <f>+H25/$AP25</f>
        <v>8.3333333333333329E-2</v>
      </c>
      <c r="I7" s="11"/>
      <c r="K7" s="14">
        <f>+K25/$AP25</f>
        <v>8.3333333333333329E-2</v>
      </c>
      <c r="L7" s="15"/>
      <c r="N7" s="14">
        <f>+N25/$AP25</f>
        <v>8.3333333333333329E-2</v>
      </c>
      <c r="O7" s="15"/>
      <c r="P7" s="12"/>
      <c r="Q7" s="14">
        <f>+Q25/$AP25</f>
        <v>8.3333333333333329E-2</v>
      </c>
      <c r="R7" s="15"/>
      <c r="S7" s="12"/>
      <c r="T7" s="14">
        <f>+T25/$AP25</f>
        <v>8.3333333333333329E-2</v>
      </c>
      <c r="U7" s="15"/>
      <c r="W7" s="14">
        <f>+W25/$AP25</f>
        <v>8.3333333333333329E-2</v>
      </c>
      <c r="X7" s="15"/>
      <c r="Z7" s="14">
        <f>+Z25/$AP25</f>
        <v>8.3333333333333329E-2</v>
      </c>
      <c r="AA7" s="15"/>
      <c r="AC7" s="14">
        <f>+AC25/$AP25</f>
        <v>8.3333333333333329E-2</v>
      </c>
      <c r="AD7" s="15"/>
      <c r="AF7" s="14">
        <f>+AF25/$AP25</f>
        <v>8.3333333333333329E-2</v>
      </c>
      <c r="AG7" s="15"/>
      <c r="AI7" s="14">
        <f>+AI25/$AP25</f>
        <v>8.3333333333333329E-2</v>
      </c>
      <c r="AJ7" s="15"/>
      <c r="AL7" s="14">
        <f>+AL25/$AP25</f>
        <v>8.3333333333333329E-2</v>
      </c>
      <c r="AM7" s="15"/>
      <c r="AP7" s="19">
        <f>+AP25/$AP25</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2:56" ht="14" thickBot="1" x14ac:dyDescent="0.2">
      <c r="B9" s="39"/>
      <c r="C9" s="40">
        <f>AP25/$C$7</f>
        <v>1.32</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22"/>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Résultats'!C31</f>
        <v>Marketing &amp; Communication marketing</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7610</v>
      </c>
      <c r="C13" s="76" t="s">
        <v>50</v>
      </c>
      <c r="E13" s="50">
        <v>1</v>
      </c>
      <c r="F13" s="57">
        <f t="shared" ref="F13:F23" si="0">E13/E$25</f>
        <v>9.0909090909090912E-2</v>
      </c>
      <c r="H13" s="47">
        <v>1</v>
      </c>
      <c r="I13" s="57">
        <f t="shared" ref="I13:I23" si="1">H13/H$25</f>
        <v>9.0909090909090912E-2</v>
      </c>
      <c r="J13" s="31"/>
      <c r="K13" s="47">
        <v>1</v>
      </c>
      <c r="L13" s="57">
        <f t="shared" ref="L13:L23" si="2">K13/K$25</f>
        <v>9.0909090909090912E-2</v>
      </c>
      <c r="M13" s="31"/>
      <c r="N13" s="47">
        <v>1</v>
      </c>
      <c r="O13" s="57">
        <f t="shared" ref="O13:O23" si="3">N13/N$25</f>
        <v>9.0909090909090912E-2</v>
      </c>
      <c r="P13" s="31"/>
      <c r="Q13" s="47">
        <v>1</v>
      </c>
      <c r="R13" s="57">
        <f t="shared" ref="R13:R23" si="4">Q13/Q$25</f>
        <v>9.0909090909090912E-2</v>
      </c>
      <c r="S13" s="31"/>
      <c r="T13" s="47">
        <v>1</v>
      </c>
      <c r="U13" s="57">
        <f t="shared" ref="U13:U23" si="5">T13/T$25</f>
        <v>9.0909090909090912E-2</v>
      </c>
      <c r="V13" s="31"/>
      <c r="W13" s="47">
        <v>1</v>
      </c>
      <c r="X13" s="57">
        <f t="shared" ref="X13:X23" si="6">W13/W$25</f>
        <v>9.0909090909090912E-2</v>
      </c>
      <c r="Y13" s="31"/>
      <c r="Z13" s="47">
        <v>1</v>
      </c>
      <c r="AA13" s="57">
        <f t="shared" ref="AA13:AA23" si="7">Z13/Z$25</f>
        <v>9.0909090909090912E-2</v>
      </c>
      <c r="AB13" s="31"/>
      <c r="AC13" s="47">
        <v>1</v>
      </c>
      <c r="AD13" s="57">
        <f t="shared" ref="AD13:AD23" si="8">AC13/AC$25</f>
        <v>9.0909090909090912E-2</v>
      </c>
      <c r="AE13" s="31"/>
      <c r="AF13" s="47">
        <v>1</v>
      </c>
      <c r="AG13" s="57">
        <f t="shared" ref="AG13:AG23" si="9">AF13/AF$25</f>
        <v>9.0909090909090912E-2</v>
      </c>
      <c r="AH13" s="31"/>
      <c r="AI13" s="47">
        <v>1</v>
      </c>
      <c r="AJ13" s="57">
        <f t="shared" ref="AJ13:AJ23" si="10">AI13/AI$25</f>
        <v>9.0909090909090912E-2</v>
      </c>
      <c r="AK13" s="31"/>
      <c r="AL13" s="47">
        <v>1</v>
      </c>
      <c r="AM13" s="57">
        <f t="shared" ref="AM13:AM23" si="11">AL13/AL$25</f>
        <v>9.0909090909090912E-2</v>
      </c>
      <c r="AN13" s="31"/>
      <c r="AO13" s="31"/>
      <c r="AP13" s="53">
        <f>SUM(+$AL13+$AI13+$AF13+$AC13+$Z13+$W13+$T13+$Q13+$N13+$K13+$H13+$E13)</f>
        <v>12</v>
      </c>
      <c r="AQ13" s="54">
        <f t="shared" ref="AQ13:AQ23" si="12">AP13/AP$25</f>
        <v>9.0909090909090912E-2</v>
      </c>
      <c r="AR13" s="31"/>
      <c r="AS13" s="31"/>
      <c r="AT13" s="31"/>
      <c r="AU13" s="31"/>
      <c r="AV13" s="31"/>
      <c r="AW13" s="31"/>
      <c r="AX13" s="31"/>
      <c r="AY13" s="31"/>
      <c r="AZ13" s="31"/>
      <c r="BA13" s="31"/>
      <c r="BB13" s="31"/>
      <c r="BC13" s="31"/>
    </row>
    <row r="14" spans="2:56" x14ac:dyDescent="0.15">
      <c r="B14" s="75">
        <v>7615</v>
      </c>
      <c r="C14" s="76" t="s">
        <v>51</v>
      </c>
      <c r="E14" s="50">
        <v>1</v>
      </c>
      <c r="F14" s="57">
        <f t="shared" si="0"/>
        <v>9.0909090909090912E-2</v>
      </c>
      <c r="H14" s="47">
        <v>1</v>
      </c>
      <c r="I14" s="57">
        <f t="shared" si="1"/>
        <v>9.0909090909090912E-2</v>
      </c>
      <c r="J14" s="31"/>
      <c r="K14" s="47">
        <v>1</v>
      </c>
      <c r="L14" s="57">
        <f t="shared" si="2"/>
        <v>9.0909090909090912E-2</v>
      </c>
      <c r="M14" s="31"/>
      <c r="N14" s="47">
        <v>1</v>
      </c>
      <c r="O14" s="57">
        <f t="shared" si="3"/>
        <v>9.0909090909090912E-2</v>
      </c>
      <c r="P14" s="31"/>
      <c r="Q14" s="47">
        <v>1</v>
      </c>
      <c r="R14" s="57">
        <f t="shared" si="4"/>
        <v>9.0909090909090912E-2</v>
      </c>
      <c r="S14" s="31"/>
      <c r="T14" s="47">
        <v>1</v>
      </c>
      <c r="U14" s="57">
        <f t="shared" si="5"/>
        <v>9.0909090909090912E-2</v>
      </c>
      <c r="V14" s="31"/>
      <c r="W14" s="47">
        <v>1</v>
      </c>
      <c r="X14" s="57">
        <f t="shared" si="6"/>
        <v>9.0909090909090912E-2</v>
      </c>
      <c r="Y14" s="31"/>
      <c r="Z14" s="47">
        <v>1</v>
      </c>
      <c r="AA14" s="57">
        <f t="shared" si="7"/>
        <v>9.0909090909090912E-2</v>
      </c>
      <c r="AB14" s="31"/>
      <c r="AC14" s="47">
        <v>1</v>
      </c>
      <c r="AD14" s="57">
        <f t="shared" si="8"/>
        <v>9.0909090909090912E-2</v>
      </c>
      <c r="AE14" s="31"/>
      <c r="AF14" s="47">
        <v>1</v>
      </c>
      <c r="AG14" s="57">
        <f t="shared" si="9"/>
        <v>9.0909090909090912E-2</v>
      </c>
      <c r="AH14" s="31"/>
      <c r="AI14" s="47">
        <v>1</v>
      </c>
      <c r="AJ14" s="57">
        <f t="shared" si="10"/>
        <v>9.0909090909090912E-2</v>
      </c>
      <c r="AK14" s="31"/>
      <c r="AL14" s="47">
        <v>1</v>
      </c>
      <c r="AM14" s="57">
        <f t="shared" si="11"/>
        <v>9.0909090909090912E-2</v>
      </c>
      <c r="AN14" s="31"/>
      <c r="AO14" s="31"/>
      <c r="AP14" s="53">
        <f>SUM(+$AL14+$AI14+$AF14+$AC14+$Z14+$W14+$T14+$Q14+$N14+$K14+$H14+$E14)</f>
        <v>12</v>
      </c>
      <c r="AQ14" s="54">
        <f t="shared" si="12"/>
        <v>9.0909090909090912E-2</v>
      </c>
      <c r="AR14" s="31"/>
      <c r="AS14" s="31"/>
      <c r="AT14" s="31"/>
      <c r="AU14" s="31"/>
      <c r="AV14" s="31"/>
      <c r="AW14" s="31"/>
      <c r="AX14" s="31"/>
      <c r="AY14" s="31"/>
      <c r="AZ14" s="31"/>
      <c r="BA14" s="31"/>
      <c r="BB14" s="31"/>
      <c r="BC14" s="31"/>
    </row>
    <row r="15" spans="2:56" x14ac:dyDescent="0.15">
      <c r="B15" s="77">
        <v>7620</v>
      </c>
      <c r="C15" s="78" t="s">
        <v>52</v>
      </c>
      <c r="E15" s="51">
        <v>1</v>
      </c>
      <c r="F15" s="58">
        <f t="shared" si="0"/>
        <v>9.0909090909090912E-2</v>
      </c>
      <c r="H15" s="48">
        <v>1</v>
      </c>
      <c r="I15" s="58">
        <f t="shared" si="1"/>
        <v>9.0909090909090912E-2</v>
      </c>
      <c r="J15" s="31"/>
      <c r="K15" s="48">
        <v>1</v>
      </c>
      <c r="L15" s="58">
        <f t="shared" si="2"/>
        <v>9.0909090909090912E-2</v>
      </c>
      <c r="M15" s="31"/>
      <c r="N15" s="48">
        <v>1</v>
      </c>
      <c r="O15" s="58">
        <f t="shared" si="3"/>
        <v>9.0909090909090912E-2</v>
      </c>
      <c r="P15" s="31"/>
      <c r="Q15" s="48">
        <v>1</v>
      </c>
      <c r="R15" s="58">
        <f t="shared" si="4"/>
        <v>9.0909090909090912E-2</v>
      </c>
      <c r="S15" s="31"/>
      <c r="T15" s="48">
        <v>1</v>
      </c>
      <c r="U15" s="58">
        <f t="shared" si="5"/>
        <v>9.0909090909090912E-2</v>
      </c>
      <c r="V15" s="31"/>
      <c r="W15" s="48">
        <v>1</v>
      </c>
      <c r="X15" s="58">
        <f t="shared" si="6"/>
        <v>9.0909090909090912E-2</v>
      </c>
      <c r="Y15" s="31"/>
      <c r="Z15" s="48">
        <v>1</v>
      </c>
      <c r="AA15" s="58">
        <f t="shared" si="7"/>
        <v>9.0909090909090912E-2</v>
      </c>
      <c r="AB15" s="31"/>
      <c r="AC15" s="48">
        <v>1</v>
      </c>
      <c r="AD15" s="58">
        <f t="shared" si="8"/>
        <v>9.0909090909090912E-2</v>
      </c>
      <c r="AE15" s="31"/>
      <c r="AF15" s="48">
        <v>1</v>
      </c>
      <c r="AG15" s="58">
        <f t="shared" si="9"/>
        <v>9.0909090909090912E-2</v>
      </c>
      <c r="AH15" s="31"/>
      <c r="AI15" s="48">
        <v>1</v>
      </c>
      <c r="AJ15" s="58">
        <f t="shared" si="10"/>
        <v>9.0909090909090912E-2</v>
      </c>
      <c r="AK15" s="31"/>
      <c r="AL15" s="48">
        <v>1</v>
      </c>
      <c r="AM15" s="58">
        <f t="shared" si="11"/>
        <v>9.0909090909090912E-2</v>
      </c>
      <c r="AN15" s="31"/>
      <c r="AO15" s="31"/>
      <c r="AP15" s="53">
        <f>SUM(+$AL15+$AI15+$AF15+$AC15+$Z15+$W15+$T15+$Q15+$N15+$K15+$H15+$E15)</f>
        <v>12</v>
      </c>
      <c r="AQ15" s="55">
        <f t="shared" si="12"/>
        <v>9.0909090909090912E-2</v>
      </c>
      <c r="AR15" s="31"/>
      <c r="AS15" s="31"/>
      <c r="AT15" s="31"/>
      <c r="AU15" s="31"/>
      <c r="AV15" s="31"/>
      <c r="AW15" s="31"/>
      <c r="AX15" s="31"/>
      <c r="AY15" s="31"/>
      <c r="AZ15" s="31"/>
      <c r="BA15" s="31"/>
      <c r="BB15" s="31"/>
      <c r="BC15" s="31"/>
    </row>
    <row r="16" spans="2:56" x14ac:dyDescent="0.15">
      <c r="B16" s="77">
        <v>7630</v>
      </c>
      <c r="C16" s="78" t="s">
        <v>53</v>
      </c>
      <c r="E16" s="50">
        <v>1</v>
      </c>
      <c r="F16" s="58">
        <f t="shared" si="0"/>
        <v>9.0909090909090912E-2</v>
      </c>
      <c r="G16" s="32" t="s">
        <v>0</v>
      </c>
      <c r="H16" s="47">
        <v>1</v>
      </c>
      <c r="I16" s="58">
        <f t="shared" si="1"/>
        <v>9.0909090909090912E-2</v>
      </c>
      <c r="J16" s="31"/>
      <c r="K16" s="47">
        <v>1</v>
      </c>
      <c r="L16" s="58">
        <f t="shared" si="2"/>
        <v>9.0909090909090912E-2</v>
      </c>
      <c r="M16" s="31"/>
      <c r="N16" s="47">
        <v>1</v>
      </c>
      <c r="O16" s="58">
        <f t="shared" si="3"/>
        <v>9.0909090909090912E-2</v>
      </c>
      <c r="P16" s="31"/>
      <c r="Q16" s="47">
        <v>1</v>
      </c>
      <c r="R16" s="58">
        <f t="shared" si="4"/>
        <v>9.0909090909090912E-2</v>
      </c>
      <c r="S16" s="31"/>
      <c r="T16" s="47">
        <v>1</v>
      </c>
      <c r="U16" s="58">
        <f t="shared" si="5"/>
        <v>9.0909090909090912E-2</v>
      </c>
      <c r="V16" s="31"/>
      <c r="W16" s="47">
        <v>1</v>
      </c>
      <c r="X16" s="58">
        <f t="shared" si="6"/>
        <v>9.0909090909090912E-2</v>
      </c>
      <c r="Y16" s="31"/>
      <c r="Z16" s="47">
        <v>1</v>
      </c>
      <c r="AA16" s="58">
        <f t="shared" si="7"/>
        <v>9.0909090909090912E-2</v>
      </c>
      <c r="AB16" s="31"/>
      <c r="AC16" s="47">
        <v>1</v>
      </c>
      <c r="AD16" s="58">
        <f t="shared" si="8"/>
        <v>9.0909090909090912E-2</v>
      </c>
      <c r="AE16" s="31"/>
      <c r="AF16" s="47">
        <v>1</v>
      </c>
      <c r="AG16" s="58">
        <f t="shared" si="9"/>
        <v>9.0909090909090912E-2</v>
      </c>
      <c r="AH16" s="31"/>
      <c r="AI16" s="47">
        <v>1</v>
      </c>
      <c r="AJ16" s="58">
        <f t="shared" si="10"/>
        <v>9.0909090909090912E-2</v>
      </c>
      <c r="AK16" s="31"/>
      <c r="AL16" s="47">
        <v>1</v>
      </c>
      <c r="AM16" s="58">
        <f t="shared" si="11"/>
        <v>9.0909090909090912E-2</v>
      </c>
      <c r="AN16" s="31"/>
      <c r="AO16" s="31"/>
      <c r="AP16" s="53">
        <f t="shared" ref="AP16:AP23" si="13">SUM(+$AL16+$AI16+$AF16+$AC16+$Z16+$W16+$T16+$Q16+$N16+$K16+$H16+$E16)</f>
        <v>12</v>
      </c>
      <c r="AQ16" s="55">
        <f t="shared" si="12"/>
        <v>9.0909090909090912E-2</v>
      </c>
      <c r="AR16" s="31"/>
      <c r="AS16" s="31"/>
      <c r="AT16" s="31"/>
      <c r="AU16" s="31"/>
      <c r="AV16" s="31"/>
      <c r="AW16" s="31"/>
      <c r="AX16" s="31"/>
      <c r="AY16" s="31"/>
      <c r="AZ16" s="31"/>
      <c r="BA16" s="31"/>
      <c r="BB16" s="31"/>
      <c r="BC16" s="31"/>
    </row>
    <row r="17" spans="2:69" x14ac:dyDescent="0.15">
      <c r="B17" s="77">
        <v>7640</v>
      </c>
      <c r="C17" s="78" t="s">
        <v>54</v>
      </c>
      <c r="E17" s="50">
        <v>1</v>
      </c>
      <c r="F17" s="58">
        <f t="shared" si="0"/>
        <v>9.0909090909090912E-2</v>
      </c>
      <c r="H17" s="47">
        <v>1</v>
      </c>
      <c r="I17" s="58">
        <f t="shared" si="1"/>
        <v>9.0909090909090912E-2</v>
      </c>
      <c r="J17" s="31"/>
      <c r="K17" s="47">
        <v>1</v>
      </c>
      <c r="L17" s="58">
        <f t="shared" si="2"/>
        <v>9.0909090909090912E-2</v>
      </c>
      <c r="M17" s="31"/>
      <c r="N17" s="47">
        <v>1</v>
      </c>
      <c r="O17" s="58">
        <f t="shared" si="3"/>
        <v>9.0909090909090912E-2</v>
      </c>
      <c r="P17" s="31"/>
      <c r="Q17" s="47">
        <v>1</v>
      </c>
      <c r="R17" s="58">
        <f t="shared" si="4"/>
        <v>9.0909090909090912E-2</v>
      </c>
      <c r="S17" s="31"/>
      <c r="T17" s="47">
        <v>1</v>
      </c>
      <c r="U17" s="58">
        <f t="shared" si="5"/>
        <v>9.0909090909090912E-2</v>
      </c>
      <c r="V17" s="31"/>
      <c r="W17" s="47">
        <v>1</v>
      </c>
      <c r="X17" s="58">
        <f t="shared" si="6"/>
        <v>9.0909090909090912E-2</v>
      </c>
      <c r="Y17" s="31"/>
      <c r="Z17" s="47">
        <v>1</v>
      </c>
      <c r="AA17" s="58">
        <f t="shared" si="7"/>
        <v>9.0909090909090912E-2</v>
      </c>
      <c r="AB17" s="31"/>
      <c r="AC17" s="47">
        <v>1</v>
      </c>
      <c r="AD17" s="58">
        <f t="shared" si="8"/>
        <v>9.0909090909090912E-2</v>
      </c>
      <c r="AE17" s="31"/>
      <c r="AF17" s="47">
        <v>1</v>
      </c>
      <c r="AG17" s="58">
        <f t="shared" si="9"/>
        <v>9.0909090909090912E-2</v>
      </c>
      <c r="AH17" s="31"/>
      <c r="AI17" s="47">
        <v>1</v>
      </c>
      <c r="AJ17" s="58">
        <f t="shared" si="10"/>
        <v>9.0909090909090912E-2</v>
      </c>
      <c r="AK17" s="31"/>
      <c r="AL17" s="47">
        <v>1</v>
      </c>
      <c r="AM17" s="58">
        <f t="shared" si="11"/>
        <v>9.0909090909090912E-2</v>
      </c>
      <c r="AN17" s="31"/>
      <c r="AO17" s="31"/>
      <c r="AP17" s="53">
        <f t="shared" si="13"/>
        <v>12</v>
      </c>
      <c r="AQ17" s="55">
        <f t="shared" si="12"/>
        <v>9.0909090909090912E-2</v>
      </c>
      <c r="AR17" s="31"/>
      <c r="AS17" s="31"/>
      <c r="AT17" s="31"/>
      <c r="AU17" s="31"/>
      <c r="AV17" s="31"/>
      <c r="AW17" s="31"/>
      <c r="AX17" s="31"/>
      <c r="AY17" s="31"/>
      <c r="AZ17" s="31"/>
      <c r="BA17" s="31"/>
      <c r="BB17" s="31"/>
      <c r="BC17" s="31"/>
    </row>
    <row r="18" spans="2:69" x14ac:dyDescent="0.15">
      <c r="B18" s="77">
        <v>7650</v>
      </c>
      <c r="C18" s="78" t="s">
        <v>55</v>
      </c>
      <c r="E18" s="50">
        <v>1</v>
      </c>
      <c r="F18" s="58">
        <f t="shared" si="0"/>
        <v>9.0909090909090912E-2</v>
      </c>
      <c r="H18" s="47">
        <v>1</v>
      </c>
      <c r="I18" s="58">
        <f t="shared" si="1"/>
        <v>9.0909090909090912E-2</v>
      </c>
      <c r="J18" s="31"/>
      <c r="K18" s="47">
        <v>1</v>
      </c>
      <c r="L18" s="58">
        <f t="shared" si="2"/>
        <v>9.0909090909090912E-2</v>
      </c>
      <c r="M18" s="31"/>
      <c r="N18" s="47">
        <v>1</v>
      </c>
      <c r="O18" s="58">
        <f t="shared" si="3"/>
        <v>9.0909090909090912E-2</v>
      </c>
      <c r="P18" s="31"/>
      <c r="Q18" s="47">
        <v>1</v>
      </c>
      <c r="R18" s="58">
        <f t="shared" si="4"/>
        <v>9.0909090909090912E-2</v>
      </c>
      <c r="S18" s="31"/>
      <c r="T18" s="47">
        <v>1</v>
      </c>
      <c r="U18" s="58">
        <f t="shared" si="5"/>
        <v>9.0909090909090912E-2</v>
      </c>
      <c r="V18" s="31"/>
      <c r="W18" s="47">
        <v>1</v>
      </c>
      <c r="X18" s="58">
        <f t="shared" si="6"/>
        <v>9.0909090909090912E-2</v>
      </c>
      <c r="Y18" s="31"/>
      <c r="Z18" s="47">
        <v>1</v>
      </c>
      <c r="AA18" s="58">
        <f t="shared" si="7"/>
        <v>9.0909090909090912E-2</v>
      </c>
      <c r="AB18" s="31"/>
      <c r="AC18" s="47">
        <v>1</v>
      </c>
      <c r="AD18" s="58">
        <f t="shared" si="8"/>
        <v>9.0909090909090912E-2</v>
      </c>
      <c r="AE18" s="31"/>
      <c r="AF18" s="47">
        <v>1</v>
      </c>
      <c r="AG18" s="58">
        <f t="shared" si="9"/>
        <v>9.0909090909090912E-2</v>
      </c>
      <c r="AH18" s="31"/>
      <c r="AI18" s="47">
        <v>1</v>
      </c>
      <c r="AJ18" s="58">
        <f t="shared" si="10"/>
        <v>9.0909090909090912E-2</v>
      </c>
      <c r="AK18" s="31"/>
      <c r="AL18" s="47">
        <v>1</v>
      </c>
      <c r="AM18" s="58">
        <f t="shared" si="11"/>
        <v>9.0909090909090912E-2</v>
      </c>
      <c r="AN18" s="31"/>
      <c r="AO18" s="31"/>
      <c r="AP18" s="53">
        <f t="shared" si="13"/>
        <v>12</v>
      </c>
      <c r="AQ18" s="55">
        <f t="shared" si="12"/>
        <v>9.0909090909090912E-2</v>
      </c>
      <c r="AR18" s="31"/>
      <c r="AS18" s="31"/>
      <c r="AT18" s="31"/>
      <c r="AU18" s="31"/>
      <c r="AV18" s="31"/>
      <c r="AW18" s="31"/>
      <c r="AX18" s="31"/>
      <c r="AY18" s="31"/>
      <c r="AZ18" s="31"/>
      <c r="BA18" s="31"/>
      <c r="BB18" s="31"/>
      <c r="BC18" s="31"/>
    </row>
    <row r="19" spans="2:69" x14ac:dyDescent="0.15">
      <c r="B19" s="77">
        <v>7660</v>
      </c>
      <c r="C19" s="78" t="s">
        <v>56</v>
      </c>
      <c r="E19" s="50">
        <v>1</v>
      </c>
      <c r="F19" s="58">
        <f t="shared" si="0"/>
        <v>9.0909090909090912E-2</v>
      </c>
      <c r="H19" s="47">
        <v>1</v>
      </c>
      <c r="I19" s="58">
        <f t="shared" si="1"/>
        <v>9.0909090909090912E-2</v>
      </c>
      <c r="J19" s="31"/>
      <c r="K19" s="47">
        <v>1</v>
      </c>
      <c r="L19" s="58">
        <f t="shared" si="2"/>
        <v>9.0909090909090912E-2</v>
      </c>
      <c r="M19" s="31"/>
      <c r="N19" s="47">
        <v>1</v>
      </c>
      <c r="O19" s="58">
        <f t="shared" si="3"/>
        <v>9.0909090909090912E-2</v>
      </c>
      <c r="P19" s="31"/>
      <c r="Q19" s="47">
        <v>1</v>
      </c>
      <c r="R19" s="58">
        <f t="shared" si="4"/>
        <v>9.0909090909090912E-2</v>
      </c>
      <c r="S19" s="31"/>
      <c r="T19" s="47">
        <v>1</v>
      </c>
      <c r="U19" s="58">
        <f t="shared" si="5"/>
        <v>9.0909090909090912E-2</v>
      </c>
      <c r="V19" s="31"/>
      <c r="W19" s="47">
        <v>1</v>
      </c>
      <c r="X19" s="58">
        <f t="shared" si="6"/>
        <v>9.0909090909090912E-2</v>
      </c>
      <c r="Y19" s="31"/>
      <c r="Z19" s="47">
        <v>1</v>
      </c>
      <c r="AA19" s="58">
        <f t="shared" si="7"/>
        <v>9.0909090909090912E-2</v>
      </c>
      <c r="AB19" s="31"/>
      <c r="AC19" s="47">
        <v>1</v>
      </c>
      <c r="AD19" s="58">
        <f t="shared" si="8"/>
        <v>9.0909090909090912E-2</v>
      </c>
      <c r="AE19" s="31"/>
      <c r="AF19" s="47">
        <v>1</v>
      </c>
      <c r="AG19" s="58">
        <f t="shared" si="9"/>
        <v>9.0909090909090912E-2</v>
      </c>
      <c r="AH19" s="31"/>
      <c r="AI19" s="47">
        <v>1</v>
      </c>
      <c r="AJ19" s="58">
        <f t="shared" si="10"/>
        <v>9.0909090909090912E-2</v>
      </c>
      <c r="AK19" s="31"/>
      <c r="AL19" s="47">
        <v>1</v>
      </c>
      <c r="AM19" s="58">
        <f t="shared" si="11"/>
        <v>9.0909090909090912E-2</v>
      </c>
      <c r="AN19" s="31"/>
      <c r="AO19" s="31"/>
      <c r="AP19" s="53">
        <f t="shared" si="13"/>
        <v>12</v>
      </c>
      <c r="AQ19" s="55">
        <f t="shared" si="12"/>
        <v>9.0909090909090912E-2</v>
      </c>
      <c r="AR19" s="31"/>
      <c r="AS19" s="33"/>
      <c r="AT19" s="31"/>
      <c r="AU19" s="31"/>
      <c r="AV19" s="31"/>
      <c r="AW19" s="31"/>
      <c r="AX19" s="31"/>
      <c r="AY19" s="31"/>
      <c r="AZ19" s="31"/>
      <c r="BA19" s="31"/>
      <c r="BB19" s="31"/>
      <c r="BC19" s="31"/>
    </row>
    <row r="20" spans="2:69" x14ac:dyDescent="0.15">
      <c r="B20" s="77">
        <v>7670</v>
      </c>
      <c r="C20" s="78" t="s">
        <v>57</v>
      </c>
      <c r="E20" s="50">
        <v>1</v>
      </c>
      <c r="F20" s="58">
        <f t="shared" si="0"/>
        <v>9.0909090909090912E-2</v>
      </c>
      <c r="H20" s="47">
        <v>1</v>
      </c>
      <c r="I20" s="58">
        <f t="shared" si="1"/>
        <v>9.0909090909090912E-2</v>
      </c>
      <c r="J20" s="31"/>
      <c r="K20" s="47">
        <v>1</v>
      </c>
      <c r="L20" s="58">
        <f t="shared" si="2"/>
        <v>9.0909090909090912E-2</v>
      </c>
      <c r="M20" s="31"/>
      <c r="N20" s="47">
        <v>1</v>
      </c>
      <c r="O20" s="58">
        <f t="shared" si="3"/>
        <v>9.0909090909090912E-2</v>
      </c>
      <c r="P20" s="31"/>
      <c r="Q20" s="47">
        <v>1</v>
      </c>
      <c r="R20" s="58">
        <f t="shared" si="4"/>
        <v>9.0909090909090912E-2</v>
      </c>
      <c r="S20" s="31"/>
      <c r="T20" s="47">
        <v>1</v>
      </c>
      <c r="U20" s="58">
        <f t="shared" si="5"/>
        <v>9.0909090909090912E-2</v>
      </c>
      <c r="V20" s="31"/>
      <c r="W20" s="47">
        <v>1</v>
      </c>
      <c r="X20" s="58">
        <f t="shared" si="6"/>
        <v>9.0909090909090912E-2</v>
      </c>
      <c r="Y20" s="31"/>
      <c r="Z20" s="47">
        <v>1</v>
      </c>
      <c r="AA20" s="58">
        <f t="shared" si="7"/>
        <v>9.0909090909090912E-2</v>
      </c>
      <c r="AB20" s="31"/>
      <c r="AC20" s="47">
        <v>1</v>
      </c>
      <c r="AD20" s="58">
        <f t="shared" si="8"/>
        <v>9.0909090909090912E-2</v>
      </c>
      <c r="AE20" s="31"/>
      <c r="AF20" s="47">
        <v>1</v>
      </c>
      <c r="AG20" s="58">
        <f t="shared" si="9"/>
        <v>9.0909090909090912E-2</v>
      </c>
      <c r="AH20" s="31"/>
      <c r="AI20" s="47">
        <v>1</v>
      </c>
      <c r="AJ20" s="58">
        <f t="shared" si="10"/>
        <v>9.0909090909090912E-2</v>
      </c>
      <c r="AK20" s="31"/>
      <c r="AL20" s="47">
        <v>1</v>
      </c>
      <c r="AM20" s="58">
        <f t="shared" si="11"/>
        <v>9.0909090909090912E-2</v>
      </c>
      <c r="AN20" s="31"/>
      <c r="AO20" s="31"/>
      <c r="AP20" s="53">
        <f t="shared" si="13"/>
        <v>12</v>
      </c>
      <c r="AQ20" s="55">
        <f t="shared" si="12"/>
        <v>9.0909090909090912E-2</v>
      </c>
      <c r="AR20" s="31"/>
      <c r="AS20" s="31"/>
      <c r="AT20" s="31"/>
      <c r="AU20" s="31"/>
      <c r="AV20" s="31"/>
      <c r="AW20" s="31"/>
      <c r="AX20" s="31"/>
      <c r="AY20" s="31"/>
      <c r="AZ20" s="31"/>
      <c r="BA20" s="31"/>
      <c r="BB20" s="31"/>
      <c r="BC20" s="31"/>
    </row>
    <row r="21" spans="2:69" x14ac:dyDescent="0.15">
      <c r="B21" s="77">
        <v>7680</v>
      </c>
      <c r="C21" s="78" t="s">
        <v>58</v>
      </c>
      <c r="E21" s="50">
        <v>1</v>
      </c>
      <c r="F21" s="58">
        <f t="shared" si="0"/>
        <v>9.0909090909090912E-2</v>
      </c>
      <c r="H21" s="47">
        <v>1</v>
      </c>
      <c r="I21" s="58">
        <f t="shared" si="1"/>
        <v>9.0909090909090912E-2</v>
      </c>
      <c r="J21" s="31"/>
      <c r="K21" s="47">
        <v>1</v>
      </c>
      <c r="L21" s="58">
        <f t="shared" si="2"/>
        <v>9.0909090909090912E-2</v>
      </c>
      <c r="M21" s="31"/>
      <c r="N21" s="47">
        <v>1</v>
      </c>
      <c r="O21" s="58">
        <f t="shared" si="3"/>
        <v>9.0909090909090912E-2</v>
      </c>
      <c r="P21" s="31"/>
      <c r="Q21" s="47">
        <v>1</v>
      </c>
      <c r="R21" s="58">
        <f t="shared" si="4"/>
        <v>9.0909090909090912E-2</v>
      </c>
      <c r="S21" s="31"/>
      <c r="T21" s="47">
        <v>1</v>
      </c>
      <c r="U21" s="58">
        <f t="shared" si="5"/>
        <v>9.0909090909090912E-2</v>
      </c>
      <c r="V21" s="31"/>
      <c r="W21" s="47">
        <v>1</v>
      </c>
      <c r="X21" s="58">
        <f t="shared" si="6"/>
        <v>9.0909090909090912E-2</v>
      </c>
      <c r="Y21" s="31"/>
      <c r="Z21" s="47">
        <v>1</v>
      </c>
      <c r="AA21" s="58">
        <f t="shared" si="7"/>
        <v>9.0909090909090912E-2</v>
      </c>
      <c r="AB21" s="31"/>
      <c r="AC21" s="47">
        <v>1</v>
      </c>
      <c r="AD21" s="58">
        <f t="shared" si="8"/>
        <v>9.0909090909090912E-2</v>
      </c>
      <c r="AE21" s="31"/>
      <c r="AF21" s="47">
        <v>1</v>
      </c>
      <c r="AG21" s="58">
        <f t="shared" si="9"/>
        <v>9.0909090909090912E-2</v>
      </c>
      <c r="AH21" s="31"/>
      <c r="AI21" s="47">
        <v>1</v>
      </c>
      <c r="AJ21" s="58">
        <f t="shared" si="10"/>
        <v>9.0909090909090912E-2</v>
      </c>
      <c r="AK21" s="31"/>
      <c r="AL21" s="47">
        <v>1</v>
      </c>
      <c r="AM21" s="58">
        <f t="shared" si="11"/>
        <v>9.0909090909090912E-2</v>
      </c>
      <c r="AN21" s="31"/>
      <c r="AO21" s="31"/>
      <c r="AP21" s="53">
        <f t="shared" si="13"/>
        <v>12</v>
      </c>
      <c r="AQ21" s="55">
        <f t="shared" si="12"/>
        <v>9.0909090909090912E-2</v>
      </c>
      <c r="AR21" s="31"/>
      <c r="AS21" s="31"/>
      <c r="AT21" s="31"/>
      <c r="AU21" s="31"/>
      <c r="AV21" s="31"/>
      <c r="AW21" s="31"/>
      <c r="AX21" s="31"/>
      <c r="AY21" s="31"/>
      <c r="AZ21" s="31"/>
      <c r="BA21" s="31"/>
      <c r="BB21" s="31"/>
      <c r="BC21" s="31"/>
    </row>
    <row r="22" spans="2:69" x14ac:dyDescent="0.15">
      <c r="B22" s="77">
        <v>7690</v>
      </c>
      <c r="C22" s="78" t="s">
        <v>59</v>
      </c>
      <c r="E22" s="50">
        <v>1</v>
      </c>
      <c r="F22" s="58">
        <f t="shared" si="0"/>
        <v>9.0909090909090912E-2</v>
      </c>
      <c r="H22" s="47">
        <v>1</v>
      </c>
      <c r="I22" s="58">
        <f t="shared" si="1"/>
        <v>9.0909090909090912E-2</v>
      </c>
      <c r="J22" s="31"/>
      <c r="K22" s="47">
        <v>1</v>
      </c>
      <c r="L22" s="58">
        <f t="shared" si="2"/>
        <v>9.0909090909090912E-2</v>
      </c>
      <c r="M22" s="31"/>
      <c r="N22" s="47">
        <v>1</v>
      </c>
      <c r="O22" s="58">
        <f t="shared" si="3"/>
        <v>9.0909090909090912E-2</v>
      </c>
      <c r="P22" s="31"/>
      <c r="Q22" s="47">
        <v>1</v>
      </c>
      <c r="R22" s="58">
        <f t="shared" si="4"/>
        <v>9.0909090909090912E-2</v>
      </c>
      <c r="S22" s="31"/>
      <c r="T22" s="47">
        <v>1</v>
      </c>
      <c r="U22" s="58">
        <f t="shared" si="5"/>
        <v>9.0909090909090912E-2</v>
      </c>
      <c r="V22" s="31"/>
      <c r="W22" s="47">
        <v>1</v>
      </c>
      <c r="X22" s="58">
        <f t="shared" si="6"/>
        <v>9.0909090909090912E-2</v>
      </c>
      <c r="Y22" s="31"/>
      <c r="Z22" s="47">
        <v>1</v>
      </c>
      <c r="AA22" s="58">
        <f t="shared" si="7"/>
        <v>9.0909090909090912E-2</v>
      </c>
      <c r="AB22" s="31"/>
      <c r="AC22" s="47">
        <v>1</v>
      </c>
      <c r="AD22" s="58">
        <f t="shared" si="8"/>
        <v>9.0909090909090912E-2</v>
      </c>
      <c r="AE22" s="31"/>
      <c r="AF22" s="47">
        <v>1</v>
      </c>
      <c r="AG22" s="58">
        <f t="shared" si="9"/>
        <v>9.0909090909090912E-2</v>
      </c>
      <c r="AH22" s="31"/>
      <c r="AI22" s="47">
        <v>1</v>
      </c>
      <c r="AJ22" s="58">
        <f t="shared" si="10"/>
        <v>9.0909090909090912E-2</v>
      </c>
      <c r="AK22" s="31"/>
      <c r="AL22" s="47">
        <v>1</v>
      </c>
      <c r="AM22" s="58">
        <f t="shared" si="11"/>
        <v>9.0909090909090912E-2</v>
      </c>
      <c r="AN22" s="31"/>
      <c r="AO22" s="31"/>
      <c r="AP22" s="53">
        <f t="shared" si="13"/>
        <v>12</v>
      </c>
      <c r="AQ22" s="55">
        <f t="shared" si="12"/>
        <v>9.0909090909090912E-2</v>
      </c>
      <c r="AR22" s="31"/>
      <c r="AS22" s="31"/>
      <c r="AT22" s="31"/>
      <c r="AU22" s="31"/>
      <c r="AV22" s="31"/>
      <c r="AW22" s="31"/>
      <c r="AX22" s="31"/>
      <c r="AY22" s="31"/>
      <c r="AZ22" s="31"/>
      <c r="BA22" s="31"/>
      <c r="BB22" s="31"/>
      <c r="BC22" s="31"/>
    </row>
    <row r="23" spans="2:69" x14ac:dyDescent="0.15">
      <c r="B23" s="77">
        <v>7699</v>
      </c>
      <c r="C23" s="78" t="s">
        <v>60</v>
      </c>
      <c r="E23" s="50">
        <v>1</v>
      </c>
      <c r="F23" s="58">
        <f t="shared" si="0"/>
        <v>9.0909090909090912E-2</v>
      </c>
      <c r="H23" s="47">
        <v>1</v>
      </c>
      <c r="I23" s="58">
        <f t="shared" si="1"/>
        <v>9.0909090909090912E-2</v>
      </c>
      <c r="J23" s="31"/>
      <c r="K23" s="47">
        <v>1</v>
      </c>
      <c r="L23" s="58">
        <f t="shared" si="2"/>
        <v>9.0909090909090912E-2</v>
      </c>
      <c r="M23" s="31"/>
      <c r="N23" s="47">
        <v>1</v>
      </c>
      <c r="O23" s="58">
        <f t="shared" si="3"/>
        <v>9.0909090909090912E-2</v>
      </c>
      <c r="P23" s="31"/>
      <c r="Q23" s="47">
        <v>1</v>
      </c>
      <c r="R23" s="58">
        <f t="shared" si="4"/>
        <v>9.0909090909090912E-2</v>
      </c>
      <c r="S23" s="31"/>
      <c r="T23" s="47">
        <v>1</v>
      </c>
      <c r="U23" s="58">
        <f t="shared" si="5"/>
        <v>9.0909090909090912E-2</v>
      </c>
      <c r="V23" s="31"/>
      <c r="W23" s="47">
        <v>1</v>
      </c>
      <c r="X23" s="58">
        <f t="shared" si="6"/>
        <v>9.0909090909090912E-2</v>
      </c>
      <c r="Y23" s="31"/>
      <c r="Z23" s="47">
        <v>1</v>
      </c>
      <c r="AA23" s="58">
        <f t="shared" si="7"/>
        <v>9.0909090909090912E-2</v>
      </c>
      <c r="AB23" s="31"/>
      <c r="AC23" s="47">
        <v>1</v>
      </c>
      <c r="AD23" s="58">
        <f t="shared" si="8"/>
        <v>9.0909090909090912E-2</v>
      </c>
      <c r="AE23" s="31"/>
      <c r="AF23" s="47">
        <v>1</v>
      </c>
      <c r="AG23" s="58">
        <f t="shared" si="9"/>
        <v>9.0909090909090912E-2</v>
      </c>
      <c r="AH23" s="31"/>
      <c r="AI23" s="47">
        <v>1</v>
      </c>
      <c r="AJ23" s="58">
        <f t="shared" si="10"/>
        <v>9.0909090909090912E-2</v>
      </c>
      <c r="AK23" s="31"/>
      <c r="AL23" s="47">
        <v>1</v>
      </c>
      <c r="AM23" s="58">
        <f t="shared" si="11"/>
        <v>9.0909090909090912E-2</v>
      </c>
      <c r="AN23" s="31"/>
      <c r="AO23" s="31"/>
      <c r="AP23" s="53">
        <f t="shared" si="13"/>
        <v>12</v>
      </c>
      <c r="AQ23" s="55">
        <f t="shared" si="12"/>
        <v>9.0909090909090912E-2</v>
      </c>
      <c r="AR23" s="31"/>
      <c r="AS23" s="31"/>
      <c r="AT23" s="31"/>
      <c r="AU23" s="31"/>
      <c r="AV23" s="31"/>
      <c r="AW23" s="31"/>
      <c r="AX23" s="31"/>
      <c r="AY23" s="31"/>
      <c r="AZ23" s="31"/>
      <c r="BA23" s="31"/>
      <c r="BB23" s="31"/>
      <c r="BC23" s="31"/>
    </row>
    <row r="24" spans="2:69" ht="14" thickBot="1" x14ac:dyDescent="0.2">
      <c r="B24" s="69" t="s">
        <v>0</v>
      </c>
      <c r="C24" s="70"/>
      <c r="E24" s="71" t="s">
        <v>0</v>
      </c>
      <c r="F24" s="72" t="s">
        <v>0</v>
      </c>
      <c r="H24" s="71" t="s">
        <v>0</v>
      </c>
      <c r="I24" s="72" t="s">
        <v>0</v>
      </c>
      <c r="K24" s="71" t="s">
        <v>0</v>
      </c>
      <c r="L24" s="72" t="s">
        <v>0</v>
      </c>
      <c r="N24" s="71" t="s">
        <v>0</v>
      </c>
      <c r="O24" s="72" t="s">
        <v>0</v>
      </c>
      <c r="Q24" s="71" t="s">
        <v>0</v>
      </c>
      <c r="R24" s="72" t="s">
        <v>0</v>
      </c>
      <c r="S24" s="73"/>
      <c r="T24" s="71" t="s">
        <v>0</v>
      </c>
      <c r="U24" s="72" t="s">
        <v>0</v>
      </c>
      <c r="W24" s="71" t="s">
        <v>0</v>
      </c>
      <c r="X24" s="72" t="s">
        <v>0</v>
      </c>
      <c r="Z24" s="71" t="s">
        <v>0</v>
      </c>
      <c r="AA24" s="72" t="s">
        <v>0</v>
      </c>
      <c r="AC24" s="71" t="s">
        <v>0</v>
      </c>
      <c r="AD24" s="72" t="s">
        <v>0</v>
      </c>
      <c r="AF24" s="71" t="s">
        <v>0</v>
      </c>
      <c r="AG24" s="72" t="str">
        <f>+AD24</f>
        <v xml:space="preserve"> </v>
      </c>
      <c r="AI24" s="71" t="s">
        <v>0</v>
      </c>
      <c r="AJ24" s="72" t="str">
        <f>+AG24</f>
        <v xml:space="preserve"> </v>
      </c>
      <c r="AL24" s="71" t="s">
        <v>0</v>
      </c>
      <c r="AM24" s="72" t="str">
        <f>+AJ24</f>
        <v xml:space="preserve"> </v>
      </c>
      <c r="AP24" s="53" t="s">
        <v>0</v>
      </c>
      <c r="AQ24" s="74" t="s">
        <v>0</v>
      </c>
    </row>
    <row r="25" spans="2:69" ht="15" thickTop="1" thickBot="1" x14ac:dyDescent="0.2">
      <c r="B25" s="34">
        <v>7600</v>
      </c>
      <c r="C25" s="35" t="s">
        <v>61</v>
      </c>
      <c r="D25" s="36"/>
      <c r="E25" s="49">
        <f>SUM(E13:E23)</f>
        <v>11</v>
      </c>
      <c r="F25" s="37">
        <f>SUM(F13:F23)</f>
        <v>1.0000000000000002</v>
      </c>
      <c r="G25" s="36"/>
      <c r="H25" s="49">
        <f>SUM(H13:H23)</f>
        <v>11</v>
      </c>
      <c r="I25" s="37">
        <f>SUM(I13:I23)</f>
        <v>1.0000000000000002</v>
      </c>
      <c r="J25" s="36"/>
      <c r="K25" s="49">
        <f>SUM(K13:K23)</f>
        <v>11</v>
      </c>
      <c r="L25" s="37">
        <f>SUM(L13:L23)</f>
        <v>1.0000000000000002</v>
      </c>
      <c r="M25" s="36"/>
      <c r="N25" s="49">
        <f>SUM(N13:N23)</f>
        <v>11</v>
      </c>
      <c r="O25" s="37">
        <f>SUM(O13:O23)</f>
        <v>1.0000000000000002</v>
      </c>
      <c r="P25" s="36"/>
      <c r="Q25" s="49">
        <f>SUM(Q13:Q23)</f>
        <v>11</v>
      </c>
      <c r="R25" s="37">
        <f>SUM(R13:R23)</f>
        <v>1.0000000000000002</v>
      </c>
      <c r="S25" s="36"/>
      <c r="T25" s="49">
        <f>SUM(T13:T23)</f>
        <v>11</v>
      </c>
      <c r="U25" s="37">
        <f>SUM(U13:U23)</f>
        <v>1.0000000000000002</v>
      </c>
      <c r="V25" s="36"/>
      <c r="W25" s="49">
        <f>SUM(W13:W23)</f>
        <v>11</v>
      </c>
      <c r="X25" s="37">
        <f>SUM(X13:X23)</f>
        <v>1.0000000000000002</v>
      </c>
      <c r="Y25" s="36"/>
      <c r="Z25" s="49">
        <f>SUM(Z13:Z23)</f>
        <v>11</v>
      </c>
      <c r="AA25" s="37">
        <f>SUM(AA13:AA23)</f>
        <v>1.0000000000000002</v>
      </c>
      <c r="AB25" s="36"/>
      <c r="AC25" s="49">
        <f>SUM(AC13:AC23)</f>
        <v>11</v>
      </c>
      <c r="AD25" s="37">
        <f>SUM(AD13:AD23)</f>
        <v>1.0000000000000002</v>
      </c>
      <c r="AE25" s="36"/>
      <c r="AF25" s="49">
        <f>SUM(AF13:AF23)</f>
        <v>11</v>
      </c>
      <c r="AG25" s="37">
        <f>SUM(AG13:AG23)</f>
        <v>1.0000000000000002</v>
      </c>
      <c r="AH25" s="36"/>
      <c r="AI25" s="49">
        <f>SUM(AI13:AI23)</f>
        <v>11</v>
      </c>
      <c r="AJ25" s="37">
        <f>SUM(AJ13:AJ23)</f>
        <v>1.0000000000000002</v>
      </c>
      <c r="AK25" s="36"/>
      <c r="AL25" s="49">
        <f>SUM(AL13:AL23)</f>
        <v>11</v>
      </c>
      <c r="AM25" s="37">
        <f>SUM(AM13:AM23)</f>
        <v>1.0000000000000002</v>
      </c>
      <c r="AN25" s="36"/>
      <c r="AO25" s="36"/>
      <c r="AP25" s="49">
        <f>SUM(AP13:AP23)</f>
        <v>132</v>
      </c>
      <c r="AQ25" s="37">
        <f>SUM(AQ13:AQ23)</f>
        <v>1.0000000000000002</v>
      </c>
      <c r="AR25" s="36"/>
      <c r="AS25" s="36"/>
      <c r="AT25" s="36"/>
      <c r="AU25" s="22"/>
    </row>
    <row r="26" spans="2:69" ht="14" thickTop="1" x14ac:dyDescent="0.15">
      <c r="L26" s="56"/>
      <c r="O26" s="56"/>
      <c r="R26" s="56"/>
      <c r="U26" s="56"/>
      <c r="X26" s="56"/>
      <c r="AA26" s="56"/>
      <c r="AD26" s="56"/>
      <c r="AG26" s="56"/>
      <c r="AJ26" s="56"/>
      <c r="AM26" s="56"/>
      <c r="AQ26" s="56"/>
    </row>
    <row r="27" spans="2:69" x14ac:dyDescent="0.15">
      <c r="R27" s="56"/>
      <c r="U27" s="56"/>
      <c r="X27" s="56"/>
      <c r="AD27" s="56"/>
      <c r="AG27" s="56"/>
      <c r="AJ27" s="56"/>
      <c r="AM27" s="56"/>
    </row>
    <row r="28" spans="2:69" x14ac:dyDescent="0.15">
      <c r="U28" s="56"/>
      <c r="AG28" s="56"/>
      <c r="AJ28" s="56"/>
      <c r="AM28" s="56"/>
    </row>
    <row r="29" spans="2:69" x14ac:dyDescent="0.15">
      <c r="C29" t="s">
        <v>0</v>
      </c>
      <c r="E29" t="s">
        <v>0</v>
      </c>
      <c r="G29" t="s">
        <v>0</v>
      </c>
      <c r="H29" t="s">
        <v>0</v>
      </c>
      <c r="U29" s="56"/>
      <c r="AG29" s="56"/>
      <c r="AJ29" s="56"/>
      <c r="AM29" s="56"/>
    </row>
    <row r="30" spans="2:69" x14ac:dyDescent="0.15">
      <c r="H30" t="s">
        <v>0</v>
      </c>
      <c r="AG30" s="56"/>
      <c r="AJ30" s="56"/>
      <c r="AM30" s="56"/>
    </row>
    <row r="31" spans="2:69" x14ac:dyDescent="0.15">
      <c r="H31" t="s">
        <v>0</v>
      </c>
      <c r="AM31" s="56"/>
    </row>
    <row r="32" spans="2:69" x14ac:dyDescent="0.15">
      <c r="H32" t="s">
        <v>0</v>
      </c>
      <c r="BB32" s="5"/>
      <c r="BC32" s="5"/>
      <c r="BD32" s="5"/>
      <c r="BE32" s="5"/>
      <c r="BF32" s="5"/>
      <c r="BG32" s="5"/>
      <c r="BH32" s="5"/>
      <c r="BI32" s="5"/>
      <c r="BJ32" s="5"/>
      <c r="BK32" s="5"/>
      <c r="BL32" s="5"/>
      <c r="BM32" s="5"/>
      <c r="BN32" s="5"/>
      <c r="BO32" s="5"/>
      <c r="BP32" s="5"/>
      <c r="BQ32" s="5"/>
    </row>
    <row r="33" spans="8:8" x14ac:dyDescent="0.15">
      <c r="H33" t="s">
        <v>0</v>
      </c>
    </row>
    <row r="34" spans="8:8" x14ac:dyDescent="0.15">
      <c r="H34" t="s">
        <v>0</v>
      </c>
    </row>
    <row r="44" spans="8:8" x14ac:dyDescent="0.15">
      <c r="H44"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A1:BQ42"/>
  <sheetViews>
    <sheetView topLeftCell="Q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2.66406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1:56" ht="14" thickBot="1" x14ac:dyDescent="0.2">
      <c r="A1" t="s">
        <v>0</v>
      </c>
    </row>
    <row r="2" spans="1:56" ht="14" thickTop="1" x14ac:dyDescent="0.15">
      <c r="B2" s="302" t="str">
        <f>'État des Résultats'!C2</f>
        <v>Votre entreprise inc.</v>
      </c>
      <c r="C2" s="303"/>
    </row>
    <row r="3" spans="1:56" x14ac:dyDescent="0.15">
      <c r="B3" s="304" t="str">
        <f>'État des Résultats'!C3</f>
        <v>Budget d’exploitation pour l’année 2024</v>
      </c>
      <c r="C3" s="305"/>
    </row>
    <row r="4" spans="1:56" ht="14" thickBot="1" x14ac:dyDescent="0.2">
      <c r="B4" s="306" t="str">
        <f>'État des Résultats'!C4</f>
        <v>Calendrier du 1er janvier 2024 au 31 décembre 2024</v>
      </c>
      <c r="C4" s="307"/>
    </row>
    <row r="5" spans="1:56" ht="15" thickTop="1" thickBot="1" x14ac:dyDescent="0.2"/>
    <row r="6" spans="1:56" ht="14" thickTop="1" x14ac:dyDescent="0.15">
      <c r="B6" s="1"/>
      <c r="C6" s="2" t="str">
        <f>'État des Résultats'!C6</f>
        <v>Nombre de chambres</v>
      </c>
      <c r="E6" s="3" t="str">
        <f>+'Total des coûts d''exploitation'!E6</f>
        <v>Coût / chambre / jour</v>
      </c>
      <c r="F6" s="4">
        <f>+E23/$C$7/31</f>
        <v>2.9032258064516127E-3</v>
      </c>
      <c r="G6" s="5"/>
      <c r="H6" s="3" t="str">
        <f>+E6</f>
        <v>Coût / chambre / jour</v>
      </c>
      <c r="I6" s="4">
        <f>+H23/$C$7/28</f>
        <v>3.2142857142857142E-3</v>
      </c>
      <c r="J6" s="5"/>
      <c r="K6" s="3" t="str">
        <f>+H6</f>
        <v>Coût / chambre / jour</v>
      </c>
      <c r="L6" s="4">
        <f>+K23/$C$7/31</f>
        <v>2.9032258064516127E-3</v>
      </c>
      <c r="M6" s="5"/>
      <c r="N6" s="3" t="str">
        <f>+K6</f>
        <v>Coût / chambre / jour</v>
      </c>
      <c r="O6" s="4">
        <f>+N23/$C$7/30</f>
        <v>3.0000000000000001E-3</v>
      </c>
      <c r="P6" s="6"/>
      <c r="Q6" s="3" t="str">
        <f>+N6</f>
        <v>Coût / chambre / jour</v>
      </c>
      <c r="R6" s="4">
        <f>+Q23/$C$7/31</f>
        <v>2.9032258064516127E-3</v>
      </c>
      <c r="S6" s="6"/>
      <c r="T6" s="3" t="str">
        <f>+Q6</f>
        <v>Coût / chambre / jour</v>
      </c>
      <c r="U6" s="4">
        <f>+T23/$C$7/30</f>
        <v>3.0000000000000001E-3</v>
      </c>
      <c r="V6" s="5"/>
      <c r="W6" s="3" t="str">
        <f>+T6</f>
        <v>Coût / chambre / jour</v>
      </c>
      <c r="X6" s="4">
        <f>+W23/$C$7/31</f>
        <v>2.9032258064516127E-3</v>
      </c>
      <c r="Y6" s="5"/>
      <c r="Z6" s="3" t="str">
        <f>+W6</f>
        <v>Coût / chambre / jour</v>
      </c>
      <c r="AA6" s="4">
        <f>+Z23/$C$7/31</f>
        <v>2.9032258064516127E-3</v>
      </c>
      <c r="AB6" s="5"/>
      <c r="AC6" s="3" t="str">
        <f>+Z6</f>
        <v>Coût / chambre / jour</v>
      </c>
      <c r="AD6" s="4">
        <f>+AC23/$C$7/30</f>
        <v>3.0000000000000001E-3</v>
      </c>
      <c r="AE6" s="5"/>
      <c r="AF6" s="3" t="str">
        <f>+AC6</f>
        <v>Coût / chambre / jour</v>
      </c>
      <c r="AG6" s="4">
        <f>+AF23/$C$7/31</f>
        <v>2.9032258064516127E-3</v>
      </c>
      <c r="AH6" s="5"/>
      <c r="AI6" s="3" t="str">
        <f>+AF6</f>
        <v>Coût / chambre / jour</v>
      </c>
      <c r="AJ6" s="4">
        <f>+AI23/$C$7/30</f>
        <v>3.0000000000000001E-3</v>
      </c>
      <c r="AK6" s="5"/>
      <c r="AL6" s="3" t="str">
        <f>+AI6</f>
        <v>Coût / chambre / jour</v>
      </c>
      <c r="AM6" s="4">
        <f>+AL23/$C$7/31</f>
        <v>2.9032258064516127E-3</v>
      </c>
      <c r="AN6" s="5"/>
      <c r="AO6" s="5"/>
      <c r="AP6" s="7" t="str">
        <f>+AL6</f>
        <v>Coût / chambre / jour</v>
      </c>
      <c r="AQ6" s="8">
        <f>+AP23/$C$7/365</f>
        <v>2.9589041095890414E-3</v>
      </c>
    </row>
    <row r="7" spans="1:56" x14ac:dyDescent="0.15">
      <c r="B7" s="9"/>
      <c r="C7" s="10">
        <f>+'Total des coûts d''exploitation'!C7</f>
        <v>100</v>
      </c>
      <c r="E7" s="14">
        <f>+E23/$AP23</f>
        <v>8.3333333333333329E-2</v>
      </c>
      <c r="F7" s="11"/>
      <c r="H7" s="14">
        <f>+H23/$AP23</f>
        <v>8.3333333333333329E-2</v>
      </c>
      <c r="I7" s="11"/>
      <c r="K7" s="14">
        <f>+K23/$AP23</f>
        <v>8.3333333333333329E-2</v>
      </c>
      <c r="L7" s="15"/>
      <c r="N7" s="14">
        <f>+N23/$AP23</f>
        <v>8.3333333333333329E-2</v>
      </c>
      <c r="O7" s="15"/>
      <c r="P7" s="12"/>
      <c r="Q7" s="14">
        <f>+Q23/$AP23</f>
        <v>8.3333333333333329E-2</v>
      </c>
      <c r="R7" s="15"/>
      <c r="S7" s="12"/>
      <c r="T7" s="14">
        <f>+T23/$AP23</f>
        <v>8.3333333333333329E-2</v>
      </c>
      <c r="U7" s="15"/>
      <c r="W7" s="14">
        <f>+W23/$AP23</f>
        <v>8.3333333333333329E-2</v>
      </c>
      <c r="X7" s="15"/>
      <c r="Z7" s="14">
        <f>+Z23/$AP23</f>
        <v>8.3333333333333329E-2</v>
      </c>
      <c r="AA7" s="15"/>
      <c r="AC7" s="14">
        <f>+AC23/$AP23</f>
        <v>8.3333333333333329E-2</v>
      </c>
      <c r="AD7" s="15"/>
      <c r="AF7" s="14">
        <f>+AF23/$AP23</f>
        <v>8.3333333333333329E-2</v>
      </c>
      <c r="AG7" s="15"/>
      <c r="AI7" s="14">
        <f>+AI23/$AP23</f>
        <v>8.3333333333333329E-2</v>
      </c>
      <c r="AJ7" s="15"/>
      <c r="AL7" s="14">
        <f>+AL23/$AP23</f>
        <v>8.3333333333333329E-2</v>
      </c>
      <c r="AM7" s="15"/>
      <c r="AP7" s="19">
        <f>+AP23/$AP23</f>
        <v>1</v>
      </c>
      <c r="AQ7" s="13" t="str">
        <f>+'Total des coûts d''exploitation'!AQ7</f>
        <v>365 jours</v>
      </c>
    </row>
    <row r="8" spans="1: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1:56" ht="14" thickBot="1" x14ac:dyDescent="0.2">
      <c r="B9" s="39"/>
      <c r="C9" s="40">
        <f>AP23/$C$7</f>
        <v>1.08</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63"/>
      <c r="AT9" s="64"/>
      <c r="AU9" s="64"/>
      <c r="AV9" s="64"/>
      <c r="AW9" s="64"/>
      <c r="AX9" s="64"/>
      <c r="AY9" s="64"/>
      <c r="AZ9" s="64"/>
    </row>
    <row r="10" spans="1:56" ht="15" thickTop="1" thickBot="1" x14ac:dyDescent="0.2">
      <c r="D10" s="22"/>
      <c r="G10" s="23"/>
      <c r="J10" s="23"/>
      <c r="M10" s="23"/>
      <c r="P10" s="24"/>
      <c r="S10" s="24"/>
      <c r="V10" s="23"/>
      <c r="Y10" s="25"/>
      <c r="AB10" s="23"/>
      <c r="AE10" s="23"/>
      <c r="AH10" s="23"/>
      <c r="AK10" s="23"/>
      <c r="AN10" s="23"/>
      <c r="AO10" s="23"/>
      <c r="AR10" s="5"/>
      <c r="AS10" s="5"/>
      <c r="AT10" s="5"/>
    </row>
    <row r="11" spans="1:56" ht="14" thickTop="1" x14ac:dyDescent="0.15">
      <c r="B11" s="42"/>
      <c r="C11" s="43" t="str">
        <f>+'État des Résultats'!C32</f>
        <v xml:space="preserve">Services publics </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1: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1:56" x14ac:dyDescent="0.15">
      <c r="B13" s="30">
        <v>7705</v>
      </c>
      <c r="C13" s="27" t="s">
        <v>62</v>
      </c>
      <c r="E13" s="50">
        <v>1</v>
      </c>
      <c r="F13" s="57">
        <f t="shared" ref="F13:F21" si="0">E13/E$23</f>
        <v>0.1111111111111111</v>
      </c>
      <c r="H13" s="47">
        <v>1</v>
      </c>
      <c r="I13" s="57">
        <f t="shared" ref="I13:I21" si="1">H13/H$23</f>
        <v>0.1111111111111111</v>
      </c>
      <c r="J13" s="31"/>
      <c r="K13" s="47">
        <v>1</v>
      </c>
      <c r="L13" s="57">
        <f t="shared" ref="L13:L21" si="2">K13/K$23</f>
        <v>0.1111111111111111</v>
      </c>
      <c r="M13" s="31"/>
      <c r="N13" s="47">
        <v>1</v>
      </c>
      <c r="O13" s="57">
        <f t="shared" ref="O13:O21" si="3">N13/N$23</f>
        <v>0.1111111111111111</v>
      </c>
      <c r="P13" s="31"/>
      <c r="Q13" s="47">
        <v>1</v>
      </c>
      <c r="R13" s="57">
        <f t="shared" ref="R13:R21" si="4">Q13/Q$23</f>
        <v>0.1111111111111111</v>
      </c>
      <c r="S13" s="31"/>
      <c r="T13" s="47">
        <v>1</v>
      </c>
      <c r="U13" s="57">
        <f t="shared" ref="U13:U21" si="5">T13/T$23</f>
        <v>0.1111111111111111</v>
      </c>
      <c r="V13" s="31"/>
      <c r="W13" s="47">
        <v>1</v>
      </c>
      <c r="X13" s="57">
        <f t="shared" ref="X13:X21" si="6">W13/W$23</f>
        <v>0.1111111111111111</v>
      </c>
      <c r="Y13" s="31"/>
      <c r="Z13" s="47">
        <v>1</v>
      </c>
      <c r="AA13" s="57">
        <f t="shared" ref="AA13:AA21" si="7">Z13/Z$23</f>
        <v>0.1111111111111111</v>
      </c>
      <c r="AB13" s="31"/>
      <c r="AC13" s="47">
        <v>1</v>
      </c>
      <c r="AD13" s="57">
        <f t="shared" ref="AD13:AD21" si="8">AC13/AC$23</f>
        <v>0.1111111111111111</v>
      </c>
      <c r="AE13" s="31"/>
      <c r="AF13" s="47">
        <v>1</v>
      </c>
      <c r="AG13" s="57">
        <f t="shared" ref="AG13:AG21" si="9">AF13/AF$23</f>
        <v>0.1111111111111111</v>
      </c>
      <c r="AH13" s="31"/>
      <c r="AI13" s="47">
        <v>1</v>
      </c>
      <c r="AJ13" s="57">
        <f t="shared" ref="AJ13:AJ21" si="10">AI13/AI$23</f>
        <v>0.1111111111111111</v>
      </c>
      <c r="AK13" s="31"/>
      <c r="AL13" s="47">
        <v>1</v>
      </c>
      <c r="AM13" s="57">
        <f t="shared" ref="AM13:AM21" si="11">AL13/AL$23</f>
        <v>0.1111111111111111</v>
      </c>
      <c r="AN13" s="31"/>
      <c r="AO13" s="31"/>
      <c r="AP13" s="53">
        <f>SUM(+$AL13+$AI13+$AF13+$AC13+$Z13+$W13+$T13+$Q13+$N13+$K13+$H13+$E13)</f>
        <v>12</v>
      </c>
      <c r="AQ13" s="54">
        <f t="shared" ref="AQ13:AQ21" si="12">AP13/AP$23</f>
        <v>0.1111111111111111</v>
      </c>
      <c r="AR13" s="31"/>
      <c r="AS13" s="31"/>
      <c r="AT13" s="31"/>
      <c r="AU13" s="31"/>
      <c r="AV13" s="31"/>
      <c r="AW13" s="31"/>
      <c r="AX13" s="31"/>
      <c r="AY13" s="31"/>
      <c r="AZ13" s="31"/>
      <c r="BA13" s="31"/>
      <c r="BB13" s="31"/>
      <c r="BC13" s="31"/>
    </row>
    <row r="14" spans="1:56" x14ac:dyDescent="0.15">
      <c r="B14" s="30">
        <v>7710</v>
      </c>
      <c r="C14" s="27" t="s">
        <v>63</v>
      </c>
      <c r="E14" s="51">
        <v>1</v>
      </c>
      <c r="F14" s="58">
        <f t="shared" si="0"/>
        <v>0.1111111111111111</v>
      </c>
      <c r="H14" s="48">
        <v>1</v>
      </c>
      <c r="I14" s="58">
        <f t="shared" si="1"/>
        <v>0.1111111111111111</v>
      </c>
      <c r="J14" s="31"/>
      <c r="K14" s="48">
        <v>1</v>
      </c>
      <c r="L14" s="58">
        <f t="shared" si="2"/>
        <v>0.1111111111111111</v>
      </c>
      <c r="M14" s="31"/>
      <c r="N14" s="48">
        <v>1</v>
      </c>
      <c r="O14" s="58">
        <f t="shared" si="3"/>
        <v>0.1111111111111111</v>
      </c>
      <c r="P14" s="31"/>
      <c r="Q14" s="48">
        <v>1</v>
      </c>
      <c r="R14" s="58">
        <f t="shared" si="4"/>
        <v>0.1111111111111111</v>
      </c>
      <c r="S14" s="31"/>
      <c r="T14" s="48">
        <v>1</v>
      </c>
      <c r="U14" s="58">
        <f t="shared" si="5"/>
        <v>0.1111111111111111</v>
      </c>
      <c r="V14" s="31"/>
      <c r="W14" s="48">
        <v>1</v>
      </c>
      <c r="X14" s="58">
        <f t="shared" si="6"/>
        <v>0.1111111111111111</v>
      </c>
      <c r="Y14" s="31"/>
      <c r="Z14" s="48">
        <v>1</v>
      </c>
      <c r="AA14" s="58">
        <f t="shared" si="7"/>
        <v>0.1111111111111111</v>
      </c>
      <c r="AB14" s="31"/>
      <c r="AC14" s="48">
        <v>1</v>
      </c>
      <c r="AD14" s="58">
        <f t="shared" si="8"/>
        <v>0.1111111111111111</v>
      </c>
      <c r="AE14" s="31"/>
      <c r="AF14" s="48">
        <v>1</v>
      </c>
      <c r="AG14" s="58">
        <f t="shared" si="9"/>
        <v>0.1111111111111111</v>
      </c>
      <c r="AH14" s="31"/>
      <c r="AI14" s="48">
        <v>1</v>
      </c>
      <c r="AJ14" s="58">
        <f t="shared" si="10"/>
        <v>0.1111111111111111</v>
      </c>
      <c r="AK14" s="31"/>
      <c r="AL14" s="48">
        <v>1</v>
      </c>
      <c r="AM14" s="58">
        <f t="shared" si="11"/>
        <v>0.1111111111111111</v>
      </c>
      <c r="AN14" s="31"/>
      <c r="AO14" s="31"/>
      <c r="AP14" s="53">
        <f>SUM(+$AL14+$AI14+$AF14+$AC14+$Z14+$W14+$T14+$Q14+$N14+$K14+$H14+$E14)</f>
        <v>12</v>
      </c>
      <c r="AQ14" s="55">
        <f t="shared" si="12"/>
        <v>0.1111111111111111</v>
      </c>
      <c r="AR14" s="31"/>
      <c r="AS14" s="31"/>
      <c r="AT14" s="31"/>
      <c r="AU14" s="31"/>
      <c r="AV14" s="31"/>
      <c r="AW14" s="31"/>
      <c r="AX14" s="31"/>
      <c r="AY14" s="31"/>
      <c r="AZ14" s="31"/>
      <c r="BA14" s="31"/>
      <c r="BB14" s="31"/>
      <c r="BC14" s="31"/>
    </row>
    <row r="15" spans="1:56" x14ac:dyDescent="0.15">
      <c r="B15" s="30">
        <v>7715</v>
      </c>
      <c r="C15" s="27" t="s">
        <v>64</v>
      </c>
      <c r="E15" s="50">
        <v>1</v>
      </c>
      <c r="F15" s="58">
        <f t="shared" si="0"/>
        <v>0.1111111111111111</v>
      </c>
      <c r="G15" s="32" t="s">
        <v>0</v>
      </c>
      <c r="H15" s="47">
        <v>1</v>
      </c>
      <c r="I15" s="58">
        <f t="shared" si="1"/>
        <v>0.1111111111111111</v>
      </c>
      <c r="J15" s="31"/>
      <c r="K15" s="47">
        <v>1</v>
      </c>
      <c r="L15" s="58">
        <f t="shared" si="2"/>
        <v>0.1111111111111111</v>
      </c>
      <c r="M15" s="31"/>
      <c r="N15" s="47">
        <v>1</v>
      </c>
      <c r="O15" s="58">
        <f t="shared" si="3"/>
        <v>0.1111111111111111</v>
      </c>
      <c r="P15" s="31"/>
      <c r="Q15" s="47">
        <v>1</v>
      </c>
      <c r="R15" s="58">
        <f t="shared" si="4"/>
        <v>0.1111111111111111</v>
      </c>
      <c r="S15" s="31"/>
      <c r="T15" s="47">
        <v>1</v>
      </c>
      <c r="U15" s="58">
        <f t="shared" si="5"/>
        <v>0.1111111111111111</v>
      </c>
      <c r="V15" s="31"/>
      <c r="W15" s="47">
        <v>1</v>
      </c>
      <c r="X15" s="58">
        <f t="shared" si="6"/>
        <v>0.1111111111111111</v>
      </c>
      <c r="Y15" s="31"/>
      <c r="Z15" s="47">
        <v>1</v>
      </c>
      <c r="AA15" s="58">
        <f t="shared" si="7"/>
        <v>0.1111111111111111</v>
      </c>
      <c r="AB15" s="31"/>
      <c r="AC15" s="47">
        <v>1</v>
      </c>
      <c r="AD15" s="58">
        <f t="shared" si="8"/>
        <v>0.1111111111111111</v>
      </c>
      <c r="AE15" s="31"/>
      <c r="AF15" s="47">
        <v>1</v>
      </c>
      <c r="AG15" s="58">
        <f t="shared" si="9"/>
        <v>0.1111111111111111</v>
      </c>
      <c r="AH15" s="31"/>
      <c r="AI15" s="47">
        <v>1</v>
      </c>
      <c r="AJ15" s="58">
        <f t="shared" si="10"/>
        <v>0.1111111111111111</v>
      </c>
      <c r="AK15" s="31"/>
      <c r="AL15" s="47">
        <v>1</v>
      </c>
      <c r="AM15" s="58">
        <f t="shared" si="11"/>
        <v>0.1111111111111111</v>
      </c>
      <c r="AN15" s="31"/>
      <c r="AO15" s="31"/>
      <c r="AP15" s="53">
        <f t="shared" ref="AP15:AP21" si="13">SUM(+$AL15+$AI15+$AF15+$AC15+$Z15+$W15+$T15+$Q15+$N15+$K15+$H15+$E15)</f>
        <v>12</v>
      </c>
      <c r="AQ15" s="55">
        <f t="shared" si="12"/>
        <v>0.1111111111111111</v>
      </c>
      <c r="AR15" s="31"/>
      <c r="AS15" s="31"/>
      <c r="AT15" s="31"/>
      <c r="AU15" s="31"/>
      <c r="AV15" s="31"/>
      <c r="AW15" s="31"/>
      <c r="AX15" s="31"/>
      <c r="AY15" s="31"/>
      <c r="AZ15" s="31"/>
      <c r="BA15" s="31"/>
      <c r="BB15" s="31"/>
      <c r="BC15" s="31"/>
    </row>
    <row r="16" spans="1:56" x14ac:dyDescent="0.15">
      <c r="B16" s="30">
        <v>7720</v>
      </c>
      <c r="C16" s="27" t="s">
        <v>65</v>
      </c>
      <c r="E16" s="50">
        <v>1</v>
      </c>
      <c r="F16" s="58">
        <f t="shared" si="0"/>
        <v>0.1111111111111111</v>
      </c>
      <c r="H16" s="47">
        <v>1</v>
      </c>
      <c r="I16" s="58">
        <f t="shared" si="1"/>
        <v>0.1111111111111111</v>
      </c>
      <c r="J16" s="31"/>
      <c r="K16" s="47">
        <v>1</v>
      </c>
      <c r="L16" s="58">
        <f t="shared" si="2"/>
        <v>0.1111111111111111</v>
      </c>
      <c r="M16" s="31"/>
      <c r="N16" s="47">
        <v>1</v>
      </c>
      <c r="O16" s="58">
        <f t="shared" si="3"/>
        <v>0.1111111111111111</v>
      </c>
      <c r="P16" s="31"/>
      <c r="Q16" s="47">
        <v>1</v>
      </c>
      <c r="R16" s="58">
        <f t="shared" si="4"/>
        <v>0.1111111111111111</v>
      </c>
      <c r="S16" s="31"/>
      <c r="T16" s="47">
        <v>1</v>
      </c>
      <c r="U16" s="58">
        <f t="shared" si="5"/>
        <v>0.1111111111111111</v>
      </c>
      <c r="V16" s="31"/>
      <c r="W16" s="47">
        <v>1</v>
      </c>
      <c r="X16" s="58">
        <f t="shared" si="6"/>
        <v>0.1111111111111111</v>
      </c>
      <c r="Y16" s="31"/>
      <c r="Z16" s="47">
        <v>1</v>
      </c>
      <c r="AA16" s="58">
        <f t="shared" si="7"/>
        <v>0.1111111111111111</v>
      </c>
      <c r="AB16" s="31"/>
      <c r="AC16" s="47">
        <v>1</v>
      </c>
      <c r="AD16" s="58">
        <f t="shared" si="8"/>
        <v>0.1111111111111111</v>
      </c>
      <c r="AE16" s="31"/>
      <c r="AF16" s="47">
        <v>1</v>
      </c>
      <c r="AG16" s="58">
        <f t="shared" si="9"/>
        <v>0.1111111111111111</v>
      </c>
      <c r="AH16" s="31"/>
      <c r="AI16" s="47">
        <v>1</v>
      </c>
      <c r="AJ16" s="58">
        <f t="shared" si="10"/>
        <v>0.1111111111111111</v>
      </c>
      <c r="AK16" s="31"/>
      <c r="AL16" s="47">
        <v>1</v>
      </c>
      <c r="AM16" s="58">
        <f t="shared" si="11"/>
        <v>0.1111111111111111</v>
      </c>
      <c r="AN16" s="31"/>
      <c r="AO16" s="31"/>
      <c r="AP16" s="53">
        <f t="shared" si="13"/>
        <v>12</v>
      </c>
      <c r="AQ16" s="55">
        <f t="shared" si="12"/>
        <v>0.1111111111111111</v>
      </c>
      <c r="AR16" s="31"/>
      <c r="AS16" s="31"/>
      <c r="AT16" s="31"/>
      <c r="AU16" s="31"/>
      <c r="AV16" s="31"/>
      <c r="AW16" s="31"/>
      <c r="AX16" s="31"/>
      <c r="AY16" s="31"/>
      <c r="AZ16" s="31"/>
      <c r="BA16" s="31"/>
      <c r="BB16" s="31"/>
      <c r="BC16" s="31"/>
    </row>
    <row r="17" spans="2:69" x14ac:dyDescent="0.15">
      <c r="B17" s="30">
        <v>7725</v>
      </c>
      <c r="C17" s="27" t="s">
        <v>66</v>
      </c>
      <c r="E17" s="50">
        <v>1</v>
      </c>
      <c r="F17" s="58">
        <f t="shared" si="0"/>
        <v>0.1111111111111111</v>
      </c>
      <c r="H17" s="47">
        <v>1</v>
      </c>
      <c r="I17" s="58">
        <f t="shared" si="1"/>
        <v>0.1111111111111111</v>
      </c>
      <c r="J17" s="31"/>
      <c r="K17" s="47">
        <v>1</v>
      </c>
      <c r="L17" s="58">
        <f t="shared" si="2"/>
        <v>0.1111111111111111</v>
      </c>
      <c r="M17" s="31"/>
      <c r="N17" s="47">
        <v>1</v>
      </c>
      <c r="O17" s="58">
        <f t="shared" si="3"/>
        <v>0.1111111111111111</v>
      </c>
      <c r="P17" s="31"/>
      <c r="Q17" s="47">
        <v>1</v>
      </c>
      <c r="R17" s="58">
        <f t="shared" si="4"/>
        <v>0.1111111111111111</v>
      </c>
      <c r="S17" s="31"/>
      <c r="T17" s="47">
        <v>1</v>
      </c>
      <c r="U17" s="58">
        <f t="shared" si="5"/>
        <v>0.1111111111111111</v>
      </c>
      <c r="V17" s="31"/>
      <c r="W17" s="47">
        <v>1</v>
      </c>
      <c r="X17" s="58">
        <f t="shared" si="6"/>
        <v>0.1111111111111111</v>
      </c>
      <c r="Y17" s="31"/>
      <c r="Z17" s="47">
        <v>1</v>
      </c>
      <c r="AA17" s="58">
        <f t="shared" si="7"/>
        <v>0.1111111111111111</v>
      </c>
      <c r="AB17" s="31"/>
      <c r="AC17" s="47">
        <v>1</v>
      </c>
      <c r="AD17" s="58">
        <f t="shared" si="8"/>
        <v>0.1111111111111111</v>
      </c>
      <c r="AE17" s="31"/>
      <c r="AF17" s="47">
        <v>1</v>
      </c>
      <c r="AG17" s="58">
        <f t="shared" si="9"/>
        <v>0.1111111111111111</v>
      </c>
      <c r="AH17" s="31"/>
      <c r="AI17" s="47">
        <v>1</v>
      </c>
      <c r="AJ17" s="58">
        <f t="shared" si="10"/>
        <v>0.1111111111111111</v>
      </c>
      <c r="AK17" s="31"/>
      <c r="AL17" s="47">
        <v>1</v>
      </c>
      <c r="AM17" s="58">
        <f t="shared" si="11"/>
        <v>0.1111111111111111</v>
      </c>
      <c r="AN17" s="31"/>
      <c r="AO17" s="31"/>
      <c r="AP17" s="53">
        <f t="shared" si="13"/>
        <v>12</v>
      </c>
      <c r="AQ17" s="55">
        <f t="shared" si="12"/>
        <v>0.1111111111111111</v>
      </c>
      <c r="AR17" s="31"/>
      <c r="AS17" s="31"/>
      <c r="AT17" s="31"/>
      <c r="AU17" s="31"/>
      <c r="AV17" s="31"/>
      <c r="AW17" s="31"/>
      <c r="AX17" s="31"/>
      <c r="AY17" s="31"/>
      <c r="AZ17" s="31"/>
      <c r="BA17" s="31"/>
      <c r="BB17" s="31"/>
      <c r="BC17" s="31"/>
    </row>
    <row r="18" spans="2:69" x14ac:dyDescent="0.15">
      <c r="B18" s="30">
        <v>7730</v>
      </c>
      <c r="C18" s="27" t="s">
        <v>67</v>
      </c>
      <c r="E18" s="50">
        <v>1</v>
      </c>
      <c r="F18" s="58">
        <f t="shared" si="0"/>
        <v>0.1111111111111111</v>
      </c>
      <c r="H18" s="47">
        <v>1</v>
      </c>
      <c r="I18" s="58">
        <f t="shared" si="1"/>
        <v>0.1111111111111111</v>
      </c>
      <c r="J18" s="31"/>
      <c r="K18" s="47">
        <v>1</v>
      </c>
      <c r="L18" s="58">
        <f t="shared" si="2"/>
        <v>0.1111111111111111</v>
      </c>
      <c r="M18" s="31"/>
      <c r="N18" s="47">
        <v>1</v>
      </c>
      <c r="O18" s="58">
        <f t="shared" si="3"/>
        <v>0.1111111111111111</v>
      </c>
      <c r="P18" s="31"/>
      <c r="Q18" s="47">
        <v>1</v>
      </c>
      <c r="R18" s="58">
        <f t="shared" si="4"/>
        <v>0.1111111111111111</v>
      </c>
      <c r="S18" s="31"/>
      <c r="T18" s="47">
        <v>1</v>
      </c>
      <c r="U18" s="58">
        <f t="shared" si="5"/>
        <v>0.1111111111111111</v>
      </c>
      <c r="V18" s="31"/>
      <c r="W18" s="47">
        <v>1</v>
      </c>
      <c r="X18" s="58">
        <f t="shared" si="6"/>
        <v>0.1111111111111111</v>
      </c>
      <c r="Y18" s="31"/>
      <c r="Z18" s="47">
        <v>1</v>
      </c>
      <c r="AA18" s="58">
        <f t="shared" si="7"/>
        <v>0.1111111111111111</v>
      </c>
      <c r="AB18" s="31"/>
      <c r="AC18" s="47">
        <v>1</v>
      </c>
      <c r="AD18" s="58">
        <f t="shared" si="8"/>
        <v>0.1111111111111111</v>
      </c>
      <c r="AE18" s="31"/>
      <c r="AF18" s="47">
        <v>1</v>
      </c>
      <c r="AG18" s="58">
        <f t="shared" si="9"/>
        <v>0.1111111111111111</v>
      </c>
      <c r="AH18" s="31"/>
      <c r="AI18" s="47">
        <v>1</v>
      </c>
      <c r="AJ18" s="58">
        <f t="shared" si="10"/>
        <v>0.1111111111111111</v>
      </c>
      <c r="AK18" s="31"/>
      <c r="AL18" s="47">
        <v>1</v>
      </c>
      <c r="AM18" s="58">
        <f t="shared" si="11"/>
        <v>0.1111111111111111</v>
      </c>
      <c r="AN18" s="31"/>
      <c r="AO18" s="31"/>
      <c r="AP18" s="53">
        <f t="shared" si="13"/>
        <v>12</v>
      </c>
      <c r="AQ18" s="55">
        <f t="shared" si="12"/>
        <v>0.1111111111111111</v>
      </c>
      <c r="AR18" s="31"/>
      <c r="AS18" s="33"/>
      <c r="AT18" s="31"/>
      <c r="AU18" s="31"/>
      <c r="AV18" s="31"/>
      <c r="AW18" s="31"/>
      <c r="AX18" s="31"/>
      <c r="AY18" s="31"/>
      <c r="AZ18" s="31"/>
      <c r="BA18" s="31"/>
      <c r="BB18" s="31"/>
      <c r="BC18" s="31"/>
    </row>
    <row r="19" spans="2:69" x14ac:dyDescent="0.15">
      <c r="B19" s="30">
        <v>7790</v>
      </c>
      <c r="C19" s="27" t="s">
        <v>68</v>
      </c>
      <c r="E19" s="50">
        <v>1</v>
      </c>
      <c r="F19" s="58">
        <f t="shared" si="0"/>
        <v>0.1111111111111111</v>
      </c>
      <c r="H19" s="47">
        <v>1</v>
      </c>
      <c r="I19" s="58">
        <f t="shared" si="1"/>
        <v>0.1111111111111111</v>
      </c>
      <c r="J19" s="31"/>
      <c r="K19" s="47">
        <v>1</v>
      </c>
      <c r="L19" s="58">
        <f t="shared" si="2"/>
        <v>0.1111111111111111</v>
      </c>
      <c r="M19" s="31"/>
      <c r="N19" s="47">
        <v>1</v>
      </c>
      <c r="O19" s="58">
        <f t="shared" si="3"/>
        <v>0.1111111111111111</v>
      </c>
      <c r="P19" s="31"/>
      <c r="Q19" s="47">
        <v>1</v>
      </c>
      <c r="R19" s="58">
        <f t="shared" si="4"/>
        <v>0.1111111111111111</v>
      </c>
      <c r="S19" s="31"/>
      <c r="T19" s="47">
        <v>1</v>
      </c>
      <c r="U19" s="58">
        <f t="shared" si="5"/>
        <v>0.1111111111111111</v>
      </c>
      <c r="V19" s="31"/>
      <c r="W19" s="47">
        <v>1</v>
      </c>
      <c r="X19" s="58">
        <f t="shared" si="6"/>
        <v>0.1111111111111111</v>
      </c>
      <c r="Y19" s="31"/>
      <c r="Z19" s="47">
        <v>1</v>
      </c>
      <c r="AA19" s="58">
        <f t="shared" si="7"/>
        <v>0.1111111111111111</v>
      </c>
      <c r="AB19" s="31"/>
      <c r="AC19" s="47">
        <v>1</v>
      </c>
      <c r="AD19" s="58">
        <f t="shared" si="8"/>
        <v>0.1111111111111111</v>
      </c>
      <c r="AE19" s="31"/>
      <c r="AF19" s="47">
        <v>1</v>
      </c>
      <c r="AG19" s="58">
        <f t="shared" si="9"/>
        <v>0.1111111111111111</v>
      </c>
      <c r="AH19" s="31"/>
      <c r="AI19" s="47">
        <v>1</v>
      </c>
      <c r="AJ19" s="58">
        <f t="shared" si="10"/>
        <v>0.1111111111111111</v>
      </c>
      <c r="AK19" s="31"/>
      <c r="AL19" s="47">
        <v>1</v>
      </c>
      <c r="AM19" s="58">
        <f t="shared" si="11"/>
        <v>0.1111111111111111</v>
      </c>
      <c r="AN19" s="31"/>
      <c r="AO19" s="31"/>
      <c r="AP19" s="53">
        <f t="shared" si="13"/>
        <v>12</v>
      </c>
      <c r="AQ19" s="55">
        <f t="shared" si="12"/>
        <v>0.1111111111111111</v>
      </c>
      <c r="AR19" s="31"/>
      <c r="AS19" s="31"/>
      <c r="AT19" s="31"/>
      <c r="AU19" s="31"/>
      <c r="AV19" s="31"/>
      <c r="AW19" s="31"/>
      <c r="AX19" s="31"/>
      <c r="AY19" s="31"/>
      <c r="AZ19" s="31"/>
      <c r="BA19" s="31"/>
      <c r="BB19" s="31"/>
      <c r="BC19" s="31"/>
    </row>
    <row r="20" spans="2:69" x14ac:dyDescent="0.15">
      <c r="B20" s="30">
        <v>7795</v>
      </c>
      <c r="C20" s="27" t="s">
        <v>69</v>
      </c>
      <c r="E20" s="50">
        <v>1</v>
      </c>
      <c r="F20" s="58">
        <f t="shared" si="0"/>
        <v>0.1111111111111111</v>
      </c>
      <c r="H20" s="47">
        <v>1</v>
      </c>
      <c r="I20" s="58">
        <f t="shared" si="1"/>
        <v>0.1111111111111111</v>
      </c>
      <c r="J20" s="31"/>
      <c r="K20" s="47">
        <v>1</v>
      </c>
      <c r="L20" s="58">
        <f t="shared" si="2"/>
        <v>0.1111111111111111</v>
      </c>
      <c r="M20" s="31"/>
      <c r="N20" s="47">
        <v>1</v>
      </c>
      <c r="O20" s="58">
        <f t="shared" si="3"/>
        <v>0.1111111111111111</v>
      </c>
      <c r="P20" s="31"/>
      <c r="Q20" s="47">
        <v>1</v>
      </c>
      <c r="R20" s="58">
        <f t="shared" si="4"/>
        <v>0.1111111111111111</v>
      </c>
      <c r="S20" s="31"/>
      <c r="T20" s="47">
        <v>1</v>
      </c>
      <c r="U20" s="58">
        <f t="shared" si="5"/>
        <v>0.1111111111111111</v>
      </c>
      <c r="V20" s="31"/>
      <c r="W20" s="47">
        <v>1</v>
      </c>
      <c r="X20" s="58">
        <f t="shared" si="6"/>
        <v>0.1111111111111111</v>
      </c>
      <c r="Y20" s="31"/>
      <c r="Z20" s="47">
        <v>1</v>
      </c>
      <c r="AA20" s="58">
        <f t="shared" si="7"/>
        <v>0.1111111111111111</v>
      </c>
      <c r="AB20" s="31"/>
      <c r="AC20" s="47">
        <v>1</v>
      </c>
      <c r="AD20" s="58">
        <f t="shared" si="8"/>
        <v>0.1111111111111111</v>
      </c>
      <c r="AE20" s="31"/>
      <c r="AF20" s="47">
        <v>1</v>
      </c>
      <c r="AG20" s="58">
        <f t="shared" si="9"/>
        <v>0.1111111111111111</v>
      </c>
      <c r="AH20" s="31"/>
      <c r="AI20" s="47">
        <v>1</v>
      </c>
      <c r="AJ20" s="58">
        <f t="shared" si="10"/>
        <v>0.1111111111111111</v>
      </c>
      <c r="AK20" s="31"/>
      <c r="AL20" s="47">
        <v>1</v>
      </c>
      <c r="AM20" s="58">
        <f t="shared" si="11"/>
        <v>0.1111111111111111</v>
      </c>
      <c r="AN20" s="31"/>
      <c r="AO20" s="31"/>
      <c r="AP20" s="53">
        <f t="shared" si="13"/>
        <v>12</v>
      </c>
      <c r="AQ20" s="55">
        <f t="shared" si="12"/>
        <v>0.1111111111111111</v>
      </c>
      <c r="AR20" s="31"/>
      <c r="AS20" s="31"/>
      <c r="AT20" s="31"/>
      <c r="AU20" s="31"/>
      <c r="AV20" s="31"/>
      <c r="AW20" s="31"/>
      <c r="AX20" s="31"/>
      <c r="AY20" s="31"/>
      <c r="AZ20" s="31"/>
      <c r="BA20" s="31"/>
      <c r="BB20" s="31"/>
      <c r="BC20" s="31"/>
    </row>
    <row r="21" spans="2:69" x14ac:dyDescent="0.15">
      <c r="B21" s="30">
        <v>7799</v>
      </c>
      <c r="C21" s="27" t="s">
        <v>70</v>
      </c>
      <c r="E21" s="50">
        <v>1</v>
      </c>
      <c r="F21" s="58">
        <f t="shared" si="0"/>
        <v>0.1111111111111111</v>
      </c>
      <c r="H21" s="47">
        <v>1</v>
      </c>
      <c r="I21" s="58">
        <f t="shared" si="1"/>
        <v>0.1111111111111111</v>
      </c>
      <c r="J21" s="31"/>
      <c r="K21" s="47">
        <v>1</v>
      </c>
      <c r="L21" s="58">
        <f t="shared" si="2"/>
        <v>0.1111111111111111</v>
      </c>
      <c r="M21" s="31"/>
      <c r="N21" s="47">
        <v>1</v>
      </c>
      <c r="O21" s="58">
        <f t="shared" si="3"/>
        <v>0.1111111111111111</v>
      </c>
      <c r="P21" s="31"/>
      <c r="Q21" s="47">
        <v>1</v>
      </c>
      <c r="R21" s="58">
        <f t="shared" si="4"/>
        <v>0.1111111111111111</v>
      </c>
      <c r="S21" s="31"/>
      <c r="T21" s="47">
        <v>1</v>
      </c>
      <c r="U21" s="58">
        <f t="shared" si="5"/>
        <v>0.1111111111111111</v>
      </c>
      <c r="V21" s="31"/>
      <c r="W21" s="47">
        <v>1</v>
      </c>
      <c r="X21" s="58">
        <f t="shared" si="6"/>
        <v>0.1111111111111111</v>
      </c>
      <c r="Y21" s="31"/>
      <c r="Z21" s="47">
        <v>1</v>
      </c>
      <c r="AA21" s="58">
        <f t="shared" si="7"/>
        <v>0.1111111111111111</v>
      </c>
      <c r="AB21" s="31"/>
      <c r="AC21" s="47">
        <v>1</v>
      </c>
      <c r="AD21" s="58">
        <f t="shared" si="8"/>
        <v>0.1111111111111111</v>
      </c>
      <c r="AE21" s="31"/>
      <c r="AF21" s="47">
        <v>1</v>
      </c>
      <c r="AG21" s="58">
        <f t="shared" si="9"/>
        <v>0.1111111111111111</v>
      </c>
      <c r="AH21" s="31"/>
      <c r="AI21" s="47">
        <v>1</v>
      </c>
      <c r="AJ21" s="58">
        <f t="shared" si="10"/>
        <v>0.1111111111111111</v>
      </c>
      <c r="AK21" s="31"/>
      <c r="AL21" s="47">
        <v>1</v>
      </c>
      <c r="AM21" s="58">
        <f t="shared" si="11"/>
        <v>0.1111111111111111</v>
      </c>
      <c r="AN21" s="31"/>
      <c r="AO21" s="31"/>
      <c r="AP21" s="53">
        <f t="shared" si="13"/>
        <v>12</v>
      </c>
      <c r="AQ21" s="55">
        <f t="shared" si="12"/>
        <v>0.1111111111111111</v>
      </c>
      <c r="AR21" s="31"/>
      <c r="AS21" s="31"/>
      <c r="AT21" s="31"/>
      <c r="AU21" s="31"/>
      <c r="AV21" s="31"/>
      <c r="AW21" s="31"/>
      <c r="AX21" s="31"/>
      <c r="AY21" s="31"/>
      <c r="AZ21" s="31"/>
      <c r="BA21" s="31"/>
      <c r="BB21" s="31"/>
      <c r="BC21" s="31"/>
    </row>
    <row r="22" spans="2:69" ht="14" thickBot="1" x14ac:dyDescent="0.2">
      <c r="B22" s="30"/>
      <c r="C22" s="27"/>
      <c r="E22" s="50"/>
      <c r="F22" s="65"/>
      <c r="H22" s="47"/>
      <c r="I22" s="65"/>
      <c r="K22" s="47"/>
      <c r="L22" s="65"/>
      <c r="N22" s="47"/>
      <c r="O22" s="65"/>
      <c r="Q22" s="47"/>
      <c r="R22" s="65"/>
      <c r="T22" s="47"/>
      <c r="U22" s="65"/>
      <c r="W22" s="47"/>
      <c r="X22" s="65"/>
      <c r="Z22" s="47"/>
      <c r="AA22" s="65"/>
      <c r="AC22" s="47"/>
      <c r="AD22" s="65"/>
      <c r="AF22" s="47"/>
      <c r="AG22" s="65"/>
      <c r="AI22" s="47"/>
      <c r="AJ22" s="65"/>
      <c r="AL22" s="47"/>
      <c r="AM22" s="65"/>
      <c r="AP22" s="53"/>
      <c r="AQ22" s="66"/>
    </row>
    <row r="23" spans="2:69" ht="15" thickTop="1" thickBot="1" x14ac:dyDescent="0.2">
      <c r="B23" s="34">
        <v>7700</v>
      </c>
      <c r="C23" s="35" t="s">
        <v>106</v>
      </c>
      <c r="D23" s="36"/>
      <c r="E23" s="49">
        <f>SUM(E13:E21)</f>
        <v>9</v>
      </c>
      <c r="F23" s="37">
        <f>SUM(F13:F21)</f>
        <v>1.0000000000000002</v>
      </c>
      <c r="G23" s="36"/>
      <c r="H23" s="49">
        <f>SUM(H13:H21)</f>
        <v>9</v>
      </c>
      <c r="I23" s="37">
        <f>SUM(I13:I21)</f>
        <v>1.0000000000000002</v>
      </c>
      <c r="J23" s="36"/>
      <c r="K23" s="49">
        <f>SUM(K13:K21)</f>
        <v>9</v>
      </c>
      <c r="L23" s="37">
        <f>SUM(L13:L21)</f>
        <v>1.0000000000000002</v>
      </c>
      <c r="M23" s="36"/>
      <c r="N23" s="49">
        <f>SUM(N13:N21)</f>
        <v>9</v>
      </c>
      <c r="O23" s="37">
        <f>SUM(O13:O21)</f>
        <v>1.0000000000000002</v>
      </c>
      <c r="P23" s="36"/>
      <c r="Q23" s="49">
        <f>SUM(Q13:Q21)</f>
        <v>9</v>
      </c>
      <c r="R23" s="37">
        <f>SUM(R13:R21)</f>
        <v>1.0000000000000002</v>
      </c>
      <c r="S23" s="36"/>
      <c r="T23" s="49">
        <f>SUM(T13:T21)</f>
        <v>9</v>
      </c>
      <c r="U23" s="37">
        <f>SUM(U13:U21)</f>
        <v>1.0000000000000002</v>
      </c>
      <c r="V23" s="36"/>
      <c r="W23" s="49">
        <f>SUM(W13:W21)</f>
        <v>9</v>
      </c>
      <c r="X23" s="37">
        <f>SUM(X13:X21)</f>
        <v>1.0000000000000002</v>
      </c>
      <c r="Y23" s="36"/>
      <c r="Z23" s="49">
        <f>SUM(Z13:Z21)</f>
        <v>9</v>
      </c>
      <c r="AA23" s="37">
        <f>SUM(AA13:AA21)</f>
        <v>1.0000000000000002</v>
      </c>
      <c r="AB23" s="36"/>
      <c r="AC23" s="49">
        <f>SUM(AC13:AC21)</f>
        <v>9</v>
      </c>
      <c r="AD23" s="37">
        <f>SUM(AD13:AD21)</f>
        <v>1.0000000000000002</v>
      </c>
      <c r="AE23" s="36"/>
      <c r="AF23" s="49">
        <f>SUM(AF13:AF21)</f>
        <v>9</v>
      </c>
      <c r="AG23" s="37">
        <f>SUM(AG13:AG21)</f>
        <v>1.0000000000000002</v>
      </c>
      <c r="AH23" s="36"/>
      <c r="AI23" s="49">
        <f>SUM(AI13:AI21)</f>
        <v>9</v>
      </c>
      <c r="AJ23" s="37">
        <f>SUM(AJ13:AJ21)</f>
        <v>1.0000000000000002</v>
      </c>
      <c r="AK23" s="36"/>
      <c r="AL23" s="49">
        <f>SUM(AL13:AL21)</f>
        <v>9</v>
      </c>
      <c r="AM23" s="37">
        <f>SUM(AM13:AM21)</f>
        <v>1.0000000000000002</v>
      </c>
      <c r="AN23" s="36"/>
      <c r="AO23" s="36"/>
      <c r="AP23" s="49">
        <f>SUM(AP13:AP21)</f>
        <v>108</v>
      </c>
      <c r="AQ23" s="37">
        <f>SUM(AQ13:AQ21)</f>
        <v>1.0000000000000002</v>
      </c>
      <c r="AR23" s="36"/>
      <c r="AS23" s="36"/>
      <c r="AT23" s="36"/>
      <c r="AU23" s="22"/>
    </row>
    <row r="24" spans="2:69" ht="14" thickTop="1" x14ac:dyDescent="0.15">
      <c r="L24" s="56"/>
      <c r="O24" s="56"/>
      <c r="R24" s="56"/>
      <c r="U24" s="56"/>
      <c r="X24" s="56"/>
      <c r="AA24" s="56"/>
      <c r="AD24" s="56"/>
      <c r="AG24" s="56"/>
      <c r="AJ24" s="56"/>
      <c r="AM24" s="56"/>
      <c r="AQ24" s="56"/>
    </row>
    <row r="25" spans="2:69" x14ac:dyDescent="0.15">
      <c r="R25" s="56"/>
      <c r="U25" s="56"/>
      <c r="X25" s="56"/>
      <c r="AD25" s="56"/>
      <c r="AG25" s="56"/>
      <c r="AJ25" s="56"/>
      <c r="AM25" s="56"/>
    </row>
    <row r="26" spans="2:69" x14ac:dyDescent="0.15">
      <c r="U26" s="56"/>
      <c r="AG26" s="56"/>
      <c r="AJ26" s="56"/>
      <c r="AM26" s="56"/>
    </row>
    <row r="27" spans="2:69" x14ac:dyDescent="0.15">
      <c r="C27" t="s">
        <v>0</v>
      </c>
      <c r="E27" t="s">
        <v>0</v>
      </c>
      <c r="G27" t="s">
        <v>0</v>
      </c>
      <c r="H27" t="s">
        <v>0</v>
      </c>
      <c r="U27" s="56"/>
      <c r="AG27" s="56"/>
      <c r="AJ27" s="56"/>
      <c r="AM27" s="56"/>
    </row>
    <row r="28" spans="2:69" x14ac:dyDescent="0.15">
      <c r="H28" t="s">
        <v>0</v>
      </c>
      <c r="AG28" s="56"/>
      <c r="AJ28" s="56"/>
      <c r="AM28" s="56"/>
    </row>
    <row r="29" spans="2:69" x14ac:dyDescent="0.15">
      <c r="H29" t="s">
        <v>0</v>
      </c>
      <c r="AM29" s="56"/>
    </row>
    <row r="30" spans="2:69" x14ac:dyDescent="0.15">
      <c r="H30" t="s">
        <v>0</v>
      </c>
      <c r="BB30" s="5"/>
      <c r="BC30" s="5"/>
      <c r="BD30" s="5"/>
      <c r="BE30" s="5"/>
      <c r="BF30" s="5"/>
      <c r="BG30" s="5"/>
      <c r="BH30" s="5"/>
      <c r="BI30" s="5"/>
      <c r="BJ30" s="5"/>
      <c r="BK30" s="5"/>
      <c r="BL30" s="5"/>
      <c r="BM30" s="5"/>
      <c r="BN30" s="5"/>
      <c r="BO30" s="5"/>
      <c r="BP30" s="5"/>
      <c r="BQ30" s="5"/>
    </row>
    <row r="31" spans="2:69" x14ac:dyDescent="0.15">
      <c r="H31" t="s">
        <v>0</v>
      </c>
    </row>
    <row r="32" spans="2:69" x14ac:dyDescent="0.15">
      <c r="H32" t="s">
        <v>0</v>
      </c>
    </row>
    <row r="42" spans="8:8" x14ac:dyDescent="0.15">
      <c r="H42"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A1:BQ48"/>
  <sheetViews>
    <sheetView topLeftCell="C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6.332031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1:56" ht="14" thickBot="1" x14ac:dyDescent="0.2">
      <c r="A1" t="s">
        <v>0</v>
      </c>
    </row>
    <row r="2" spans="1:56" ht="14" thickTop="1" x14ac:dyDescent="0.15">
      <c r="B2" s="302" t="str">
        <f>'État des Résultats'!C2</f>
        <v>Votre entreprise inc.</v>
      </c>
      <c r="C2" s="303"/>
    </row>
    <row r="3" spans="1:56" x14ac:dyDescent="0.15">
      <c r="B3" s="304" t="str">
        <f>'État des Résultats'!C3</f>
        <v>Budget d’exploitation pour l’année 2024</v>
      </c>
      <c r="C3" s="305"/>
    </row>
    <row r="4" spans="1:56" ht="14" thickBot="1" x14ac:dyDescent="0.2">
      <c r="B4" s="306" t="str">
        <f>'État des Résultats'!C4</f>
        <v>Calendrier du 1er janvier 2024 au 31 décembre 2024</v>
      </c>
      <c r="C4" s="307"/>
    </row>
    <row r="5" spans="1:56" ht="15" thickTop="1" thickBot="1" x14ac:dyDescent="0.2"/>
    <row r="6" spans="1:56" ht="14" thickTop="1" x14ac:dyDescent="0.15">
      <c r="B6" s="1"/>
      <c r="C6" s="2" t="str">
        <f>'État des Résultats'!C6</f>
        <v>Nombre de chambres</v>
      </c>
      <c r="E6" s="3" t="str">
        <f>+'Total des coûts d''exploitation'!E6</f>
        <v>Coût / chambre / jour</v>
      </c>
      <c r="F6" s="4">
        <f>+E29/$C$7/31</f>
        <v>4.8387096774193551E-3</v>
      </c>
      <c r="G6" s="5"/>
      <c r="H6" s="3" t="str">
        <f>+E6</f>
        <v>Coût / chambre / jour</v>
      </c>
      <c r="I6" s="4">
        <f>+H29/$C$7/28</f>
        <v>5.3571428571428572E-3</v>
      </c>
      <c r="J6" s="5"/>
      <c r="K6" s="3" t="str">
        <f>+H6</f>
        <v>Coût / chambre / jour</v>
      </c>
      <c r="L6" s="4">
        <f>+K29/$C$7/31</f>
        <v>4.8387096774193551E-3</v>
      </c>
      <c r="M6" s="5"/>
      <c r="N6" s="3" t="str">
        <f>+K6</f>
        <v>Coût / chambre / jour</v>
      </c>
      <c r="O6" s="4">
        <f>+N29/$C$7/30</f>
        <v>5.0000000000000001E-3</v>
      </c>
      <c r="P6" s="6"/>
      <c r="Q6" s="3" t="str">
        <f>+N6</f>
        <v>Coût / chambre / jour</v>
      </c>
      <c r="R6" s="4">
        <f>+Q29/$C$7/31</f>
        <v>4.8387096774193551E-3</v>
      </c>
      <c r="S6" s="6"/>
      <c r="T6" s="3" t="str">
        <f>+Q6</f>
        <v>Coût / chambre / jour</v>
      </c>
      <c r="U6" s="4">
        <f>+T29/$C$7/30</f>
        <v>5.0000000000000001E-3</v>
      </c>
      <c r="V6" s="5"/>
      <c r="W6" s="3" t="str">
        <f>+T6</f>
        <v>Coût / chambre / jour</v>
      </c>
      <c r="X6" s="4">
        <f>+W29/$C$7/31</f>
        <v>4.8387096774193551E-3</v>
      </c>
      <c r="Y6" s="5"/>
      <c r="Z6" s="3" t="str">
        <f>+W6</f>
        <v>Coût / chambre / jour</v>
      </c>
      <c r="AA6" s="4">
        <f>+Z29/$C$7/31</f>
        <v>4.8387096774193551E-3</v>
      </c>
      <c r="AB6" s="5"/>
      <c r="AC6" s="3" t="str">
        <f>+Z6</f>
        <v>Coût / chambre / jour</v>
      </c>
      <c r="AD6" s="4">
        <f>+AC29/$C$7/30</f>
        <v>5.0000000000000001E-3</v>
      </c>
      <c r="AE6" s="5"/>
      <c r="AF6" s="3" t="str">
        <f>+AC6</f>
        <v>Coût / chambre / jour</v>
      </c>
      <c r="AG6" s="4">
        <f>+AF29/$C$7/31</f>
        <v>4.8387096774193551E-3</v>
      </c>
      <c r="AH6" s="5"/>
      <c r="AI6" s="3" t="str">
        <f>+AF6</f>
        <v>Coût / chambre / jour</v>
      </c>
      <c r="AJ6" s="4">
        <f>+AI29/$C$7/30</f>
        <v>5.0000000000000001E-3</v>
      </c>
      <c r="AK6" s="5"/>
      <c r="AL6" s="3" t="str">
        <f>+AI6</f>
        <v>Coût / chambre / jour</v>
      </c>
      <c r="AM6" s="4">
        <f>+AL29/$C$7/31</f>
        <v>4.8387096774193551E-3</v>
      </c>
      <c r="AN6" s="5"/>
      <c r="AO6" s="5"/>
      <c r="AP6" s="7" t="str">
        <f>+AL6</f>
        <v>Coût / chambre / jour</v>
      </c>
      <c r="AQ6" s="8">
        <f>+AP29/$C$7/365</f>
        <v>4.9315068493150684E-3</v>
      </c>
    </row>
    <row r="7" spans="1:56" x14ac:dyDescent="0.15">
      <c r="B7" s="9"/>
      <c r="C7" s="10">
        <f>+'Total des coûts d''exploitation'!C7</f>
        <v>100</v>
      </c>
      <c r="E7" s="14">
        <f>+E29/$AP29</f>
        <v>8.3333333333333329E-2</v>
      </c>
      <c r="F7" s="11"/>
      <c r="H7" s="14">
        <f>+H29/$AP29</f>
        <v>8.3333333333333329E-2</v>
      </c>
      <c r="I7" s="11"/>
      <c r="K7" s="14">
        <f>+K29/$AP29</f>
        <v>8.3333333333333329E-2</v>
      </c>
      <c r="L7" s="15"/>
      <c r="N7" s="14">
        <f>+N29/$AP29</f>
        <v>8.3333333333333329E-2</v>
      </c>
      <c r="O7" s="15"/>
      <c r="P7" s="12"/>
      <c r="Q7" s="14">
        <f>+Q29/$AP29</f>
        <v>8.3333333333333329E-2</v>
      </c>
      <c r="R7" s="15"/>
      <c r="S7" s="12"/>
      <c r="T7" s="14">
        <f>+T29/$AP29</f>
        <v>8.3333333333333329E-2</v>
      </c>
      <c r="U7" s="15"/>
      <c r="W7" s="14">
        <f>+W29/$AP29</f>
        <v>8.3333333333333329E-2</v>
      </c>
      <c r="X7" s="15"/>
      <c r="Z7" s="14">
        <f>+Z29/$AP29</f>
        <v>8.3333333333333329E-2</v>
      </c>
      <c r="AA7" s="15"/>
      <c r="AC7" s="14">
        <f>+AC29/$AP29</f>
        <v>8.3333333333333329E-2</v>
      </c>
      <c r="AD7" s="15"/>
      <c r="AF7" s="14">
        <f>+AF29/$AP29</f>
        <v>8.3333333333333329E-2</v>
      </c>
      <c r="AG7" s="15"/>
      <c r="AI7" s="14">
        <f>+AI29/$AP29</f>
        <v>8.3333333333333329E-2</v>
      </c>
      <c r="AJ7" s="15"/>
      <c r="AL7" s="14">
        <f>+AL29/$AP29</f>
        <v>8.3333333333333329E-2</v>
      </c>
      <c r="AM7" s="15"/>
      <c r="AP7" s="19">
        <f>+AP29/$AP29</f>
        <v>1</v>
      </c>
      <c r="AQ7" s="13" t="str">
        <f>+'Total des coûts d''exploitation'!AQ7</f>
        <v>365 jours</v>
      </c>
    </row>
    <row r="8" spans="1: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1:56" ht="14" thickBot="1" x14ac:dyDescent="0.2">
      <c r="B9" s="39"/>
      <c r="C9" s="40">
        <f>AP29/$C$7</f>
        <v>1.8</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63"/>
      <c r="AT9" s="64"/>
      <c r="AU9" s="64"/>
      <c r="AV9" s="64"/>
      <c r="AW9" s="64"/>
      <c r="AX9" s="64"/>
      <c r="AY9" s="64"/>
      <c r="AZ9" s="64"/>
    </row>
    <row r="10" spans="1:56" ht="15" thickTop="1" thickBot="1" x14ac:dyDescent="0.2">
      <c r="D10" s="22"/>
      <c r="G10" s="23"/>
      <c r="J10" s="23"/>
      <c r="M10" s="23"/>
      <c r="P10" s="24"/>
      <c r="S10" s="24"/>
      <c r="V10" s="23"/>
      <c r="Y10" s="25"/>
      <c r="AB10" s="23"/>
      <c r="AE10" s="23"/>
      <c r="AH10" s="23"/>
      <c r="AK10" s="23"/>
      <c r="AN10" s="23"/>
      <c r="AO10" s="23"/>
      <c r="AR10" s="5"/>
      <c r="AS10" s="5"/>
      <c r="AT10" s="5"/>
    </row>
    <row r="11" spans="1:56" ht="14" thickTop="1" x14ac:dyDescent="0.15">
      <c r="B11" s="42"/>
      <c r="C11" s="43" t="str">
        <f>+'État des Résultats'!C33</f>
        <v xml:space="preserve">Administration &amp; Frais généraux </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1: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1:56" x14ac:dyDescent="0.15">
      <c r="B13" s="26">
        <v>7805</v>
      </c>
      <c r="C13" s="27" t="s">
        <v>71</v>
      </c>
      <c r="E13" s="50">
        <v>1</v>
      </c>
      <c r="F13" s="57">
        <f t="shared" ref="F13:F27" si="0">E13/E$29</f>
        <v>6.6666666666666666E-2</v>
      </c>
      <c r="H13" s="47">
        <v>1</v>
      </c>
      <c r="I13" s="57">
        <f t="shared" ref="I13:I27" si="1">H13/H$29</f>
        <v>6.6666666666666666E-2</v>
      </c>
      <c r="J13" s="31"/>
      <c r="K13" s="47">
        <v>1</v>
      </c>
      <c r="L13" s="57">
        <f t="shared" ref="L13:L27" si="2">K13/K$29</f>
        <v>6.6666666666666666E-2</v>
      </c>
      <c r="M13" s="31"/>
      <c r="N13" s="47">
        <v>1</v>
      </c>
      <c r="O13" s="57">
        <f t="shared" ref="O13:O27" si="3">N13/N$29</f>
        <v>6.6666666666666666E-2</v>
      </c>
      <c r="P13" s="31"/>
      <c r="Q13" s="47">
        <v>1</v>
      </c>
      <c r="R13" s="57">
        <f t="shared" ref="R13:R27" si="4">Q13/Q$29</f>
        <v>6.6666666666666666E-2</v>
      </c>
      <c r="S13" s="31"/>
      <c r="T13" s="47">
        <v>1</v>
      </c>
      <c r="U13" s="57">
        <f t="shared" ref="U13:U27" si="5">T13/T$29</f>
        <v>6.6666666666666666E-2</v>
      </c>
      <c r="V13" s="31"/>
      <c r="W13" s="47">
        <v>1</v>
      </c>
      <c r="X13" s="57">
        <f t="shared" ref="X13:X27" si="6">W13/W$29</f>
        <v>6.6666666666666666E-2</v>
      </c>
      <c r="Y13" s="31"/>
      <c r="Z13" s="47">
        <v>1</v>
      </c>
      <c r="AA13" s="57">
        <f t="shared" ref="AA13:AA27" si="7">Z13/Z$29</f>
        <v>6.6666666666666666E-2</v>
      </c>
      <c r="AB13" s="31"/>
      <c r="AC13" s="47">
        <v>1</v>
      </c>
      <c r="AD13" s="57">
        <f t="shared" ref="AD13:AD27" si="8">AC13/AC$29</f>
        <v>6.6666666666666666E-2</v>
      </c>
      <c r="AE13" s="31"/>
      <c r="AF13" s="47">
        <v>1</v>
      </c>
      <c r="AG13" s="57">
        <f t="shared" ref="AG13:AG27" si="9">AF13/AF$29</f>
        <v>6.6666666666666666E-2</v>
      </c>
      <c r="AH13" s="31"/>
      <c r="AI13" s="47">
        <v>1</v>
      </c>
      <c r="AJ13" s="57">
        <f t="shared" ref="AJ13:AJ27" si="10">AI13/AI$29</f>
        <v>6.6666666666666666E-2</v>
      </c>
      <c r="AK13" s="31"/>
      <c r="AL13" s="47">
        <v>1</v>
      </c>
      <c r="AM13" s="57">
        <f t="shared" ref="AM13:AM27" si="11">AL13/AL$29</f>
        <v>6.6666666666666666E-2</v>
      </c>
      <c r="AN13" s="31"/>
      <c r="AO13" s="31"/>
      <c r="AP13" s="53">
        <f>SUM(+$AL13+$AI13+$AF13+$AC13+$Z13+$W13+$T13+$Q13+$N13+$K13+$H13+$E13)</f>
        <v>12</v>
      </c>
      <c r="AQ13" s="54">
        <f t="shared" ref="AQ13:AQ27" si="12">AP13/AP$29</f>
        <v>6.6666666666666666E-2</v>
      </c>
      <c r="AR13" s="31"/>
      <c r="AS13" s="31"/>
      <c r="AT13" s="31"/>
      <c r="AU13" s="31"/>
      <c r="AV13" s="31"/>
      <c r="AW13" s="31"/>
      <c r="AX13" s="31"/>
      <c r="AY13" s="31"/>
      <c r="AZ13" s="31"/>
      <c r="BA13" s="31"/>
      <c r="BB13" s="31"/>
      <c r="BC13" s="31"/>
    </row>
    <row r="14" spans="1:56" x14ac:dyDescent="0.15">
      <c r="B14" s="26">
        <v>7810</v>
      </c>
      <c r="C14" s="27" t="s">
        <v>72</v>
      </c>
      <c r="E14" s="51">
        <v>1</v>
      </c>
      <c r="F14" s="58">
        <f t="shared" si="0"/>
        <v>6.6666666666666666E-2</v>
      </c>
      <c r="H14" s="48">
        <v>1</v>
      </c>
      <c r="I14" s="58">
        <f t="shared" si="1"/>
        <v>6.6666666666666666E-2</v>
      </c>
      <c r="J14" s="31"/>
      <c r="K14" s="48">
        <v>1</v>
      </c>
      <c r="L14" s="58">
        <f t="shared" si="2"/>
        <v>6.6666666666666666E-2</v>
      </c>
      <c r="M14" s="31"/>
      <c r="N14" s="48">
        <v>1</v>
      </c>
      <c r="O14" s="58">
        <f t="shared" si="3"/>
        <v>6.6666666666666666E-2</v>
      </c>
      <c r="P14" s="31"/>
      <c r="Q14" s="48">
        <v>1</v>
      </c>
      <c r="R14" s="58">
        <f t="shared" si="4"/>
        <v>6.6666666666666666E-2</v>
      </c>
      <c r="S14" s="31"/>
      <c r="T14" s="48">
        <v>1</v>
      </c>
      <c r="U14" s="58">
        <f t="shared" si="5"/>
        <v>6.6666666666666666E-2</v>
      </c>
      <c r="V14" s="31"/>
      <c r="W14" s="48">
        <v>1</v>
      </c>
      <c r="X14" s="58">
        <f t="shared" si="6"/>
        <v>6.6666666666666666E-2</v>
      </c>
      <c r="Y14" s="31"/>
      <c r="Z14" s="48">
        <v>1</v>
      </c>
      <c r="AA14" s="58">
        <f t="shared" si="7"/>
        <v>6.6666666666666666E-2</v>
      </c>
      <c r="AB14" s="31"/>
      <c r="AC14" s="48">
        <v>1</v>
      </c>
      <c r="AD14" s="58">
        <f t="shared" si="8"/>
        <v>6.6666666666666666E-2</v>
      </c>
      <c r="AE14" s="31"/>
      <c r="AF14" s="48">
        <v>1</v>
      </c>
      <c r="AG14" s="58">
        <f t="shared" si="9"/>
        <v>6.6666666666666666E-2</v>
      </c>
      <c r="AH14" s="31"/>
      <c r="AI14" s="48">
        <v>1</v>
      </c>
      <c r="AJ14" s="58">
        <f t="shared" si="10"/>
        <v>6.6666666666666666E-2</v>
      </c>
      <c r="AK14" s="31"/>
      <c r="AL14" s="48">
        <v>1</v>
      </c>
      <c r="AM14" s="58">
        <f t="shared" si="11"/>
        <v>6.6666666666666666E-2</v>
      </c>
      <c r="AN14" s="31"/>
      <c r="AO14" s="31"/>
      <c r="AP14" s="53">
        <f>SUM(+$AL14+$AI14+$AF14+$AC14+$Z14+$W14+$T14+$Q14+$N14+$K14+$H14+$E14)</f>
        <v>12</v>
      </c>
      <c r="AQ14" s="55">
        <f t="shared" si="12"/>
        <v>6.6666666666666666E-2</v>
      </c>
      <c r="AR14" s="31"/>
      <c r="AS14" s="31"/>
      <c r="AT14" s="31"/>
      <c r="AU14" s="31"/>
      <c r="AV14" s="31"/>
      <c r="AW14" s="31"/>
      <c r="AX14" s="31"/>
      <c r="AY14" s="31"/>
      <c r="AZ14" s="31"/>
      <c r="BA14" s="31"/>
      <c r="BB14" s="31"/>
      <c r="BC14" s="31"/>
    </row>
    <row r="15" spans="1:56" x14ac:dyDescent="0.15">
      <c r="B15" s="79">
        <v>7815</v>
      </c>
      <c r="C15" s="80" t="s">
        <v>73</v>
      </c>
      <c r="E15" s="50">
        <v>1</v>
      </c>
      <c r="F15" s="58">
        <f t="shared" si="0"/>
        <v>6.6666666666666666E-2</v>
      </c>
      <c r="G15" s="32" t="s">
        <v>0</v>
      </c>
      <c r="H15" s="47">
        <v>1</v>
      </c>
      <c r="I15" s="58">
        <f t="shared" si="1"/>
        <v>6.6666666666666666E-2</v>
      </c>
      <c r="J15" s="31"/>
      <c r="K15" s="47">
        <v>1</v>
      </c>
      <c r="L15" s="58">
        <f t="shared" si="2"/>
        <v>6.6666666666666666E-2</v>
      </c>
      <c r="M15" s="31"/>
      <c r="N15" s="47">
        <v>1</v>
      </c>
      <c r="O15" s="58">
        <f t="shared" si="3"/>
        <v>6.6666666666666666E-2</v>
      </c>
      <c r="P15" s="31"/>
      <c r="Q15" s="47">
        <v>1</v>
      </c>
      <c r="R15" s="58">
        <f t="shared" si="4"/>
        <v>6.6666666666666666E-2</v>
      </c>
      <c r="S15" s="31"/>
      <c r="T15" s="47">
        <v>1</v>
      </c>
      <c r="U15" s="58">
        <f t="shared" si="5"/>
        <v>6.6666666666666666E-2</v>
      </c>
      <c r="V15" s="31"/>
      <c r="W15" s="47">
        <v>1</v>
      </c>
      <c r="X15" s="58">
        <f t="shared" si="6"/>
        <v>6.6666666666666666E-2</v>
      </c>
      <c r="Y15" s="31"/>
      <c r="Z15" s="47">
        <v>1</v>
      </c>
      <c r="AA15" s="58">
        <f t="shared" si="7"/>
        <v>6.6666666666666666E-2</v>
      </c>
      <c r="AB15" s="31"/>
      <c r="AC15" s="47">
        <v>1</v>
      </c>
      <c r="AD15" s="58">
        <f t="shared" si="8"/>
        <v>6.6666666666666666E-2</v>
      </c>
      <c r="AE15" s="31"/>
      <c r="AF15" s="47">
        <v>1</v>
      </c>
      <c r="AG15" s="58">
        <f t="shared" si="9"/>
        <v>6.6666666666666666E-2</v>
      </c>
      <c r="AH15" s="31"/>
      <c r="AI15" s="47">
        <v>1</v>
      </c>
      <c r="AJ15" s="58">
        <f t="shared" si="10"/>
        <v>6.6666666666666666E-2</v>
      </c>
      <c r="AK15" s="31"/>
      <c r="AL15" s="47">
        <v>1</v>
      </c>
      <c r="AM15" s="58">
        <f t="shared" si="11"/>
        <v>6.6666666666666666E-2</v>
      </c>
      <c r="AN15" s="31"/>
      <c r="AO15" s="31"/>
      <c r="AP15" s="53">
        <f t="shared" ref="AP15:AP27" si="13">SUM(+$AL15+$AI15+$AF15+$AC15+$Z15+$W15+$T15+$Q15+$N15+$K15+$H15+$E15)</f>
        <v>12</v>
      </c>
      <c r="AQ15" s="55">
        <f t="shared" si="12"/>
        <v>6.6666666666666666E-2</v>
      </c>
      <c r="AR15" s="31"/>
      <c r="AS15" s="31"/>
      <c r="AT15" s="31"/>
      <c r="AU15" s="31"/>
      <c r="AV15" s="31"/>
      <c r="AW15" s="31"/>
      <c r="AX15" s="31"/>
      <c r="AY15" s="31"/>
      <c r="AZ15" s="31"/>
      <c r="BA15" s="31"/>
      <c r="BB15" s="31"/>
      <c r="BC15" s="31"/>
    </row>
    <row r="16" spans="1:56" x14ac:dyDescent="0.15">
      <c r="B16" s="26">
        <v>7820</v>
      </c>
      <c r="C16" s="27" t="s">
        <v>74</v>
      </c>
      <c r="E16" s="50">
        <v>1</v>
      </c>
      <c r="F16" s="58">
        <f t="shared" si="0"/>
        <v>6.6666666666666666E-2</v>
      </c>
      <c r="H16" s="47">
        <v>1</v>
      </c>
      <c r="I16" s="58">
        <f t="shared" si="1"/>
        <v>6.6666666666666666E-2</v>
      </c>
      <c r="J16" s="31"/>
      <c r="K16" s="47">
        <v>1</v>
      </c>
      <c r="L16" s="58">
        <f t="shared" si="2"/>
        <v>6.6666666666666666E-2</v>
      </c>
      <c r="M16" s="31"/>
      <c r="N16" s="47">
        <v>1</v>
      </c>
      <c r="O16" s="58">
        <f t="shared" si="3"/>
        <v>6.6666666666666666E-2</v>
      </c>
      <c r="P16" s="31"/>
      <c r="Q16" s="47">
        <v>1</v>
      </c>
      <c r="R16" s="58">
        <f t="shared" si="4"/>
        <v>6.6666666666666666E-2</v>
      </c>
      <c r="S16" s="31"/>
      <c r="T16" s="47">
        <v>1</v>
      </c>
      <c r="U16" s="58">
        <f t="shared" si="5"/>
        <v>6.6666666666666666E-2</v>
      </c>
      <c r="V16" s="31"/>
      <c r="W16" s="47">
        <v>1</v>
      </c>
      <c r="X16" s="58">
        <f t="shared" si="6"/>
        <v>6.6666666666666666E-2</v>
      </c>
      <c r="Y16" s="31"/>
      <c r="Z16" s="47">
        <v>1</v>
      </c>
      <c r="AA16" s="58">
        <f t="shared" si="7"/>
        <v>6.6666666666666666E-2</v>
      </c>
      <c r="AB16" s="31"/>
      <c r="AC16" s="47">
        <v>1</v>
      </c>
      <c r="AD16" s="58">
        <f t="shared" si="8"/>
        <v>6.6666666666666666E-2</v>
      </c>
      <c r="AE16" s="31"/>
      <c r="AF16" s="47">
        <v>1</v>
      </c>
      <c r="AG16" s="58">
        <f t="shared" si="9"/>
        <v>6.6666666666666666E-2</v>
      </c>
      <c r="AH16" s="31"/>
      <c r="AI16" s="47">
        <v>1</v>
      </c>
      <c r="AJ16" s="58">
        <f t="shared" si="10"/>
        <v>6.6666666666666666E-2</v>
      </c>
      <c r="AK16" s="31"/>
      <c r="AL16" s="47">
        <v>1</v>
      </c>
      <c r="AM16" s="58">
        <f t="shared" si="11"/>
        <v>6.6666666666666666E-2</v>
      </c>
      <c r="AN16" s="31"/>
      <c r="AO16" s="31"/>
      <c r="AP16" s="53">
        <f t="shared" si="13"/>
        <v>12</v>
      </c>
      <c r="AQ16" s="55">
        <f t="shared" si="12"/>
        <v>6.6666666666666666E-2</v>
      </c>
      <c r="AR16" s="31"/>
      <c r="AS16" s="31"/>
      <c r="AT16" s="31"/>
      <c r="AU16" s="31"/>
      <c r="AV16" s="31"/>
      <c r="AW16" s="31"/>
      <c r="AX16" s="31"/>
      <c r="AY16" s="31"/>
      <c r="AZ16" s="31"/>
      <c r="BA16" s="31"/>
      <c r="BB16" s="31"/>
      <c r="BC16" s="31"/>
    </row>
    <row r="17" spans="2:55" x14ac:dyDescent="0.15">
      <c r="B17" s="26">
        <v>7825</v>
      </c>
      <c r="C17" s="27" t="s">
        <v>75</v>
      </c>
      <c r="E17" s="50">
        <v>1</v>
      </c>
      <c r="F17" s="58">
        <f t="shared" si="0"/>
        <v>6.6666666666666666E-2</v>
      </c>
      <c r="H17" s="47">
        <v>1</v>
      </c>
      <c r="I17" s="58">
        <f t="shared" si="1"/>
        <v>6.6666666666666666E-2</v>
      </c>
      <c r="J17" s="31"/>
      <c r="K17" s="47">
        <v>1</v>
      </c>
      <c r="L17" s="58">
        <f t="shared" si="2"/>
        <v>6.6666666666666666E-2</v>
      </c>
      <c r="M17" s="31"/>
      <c r="N17" s="47">
        <v>1</v>
      </c>
      <c r="O17" s="58">
        <f t="shared" si="3"/>
        <v>6.6666666666666666E-2</v>
      </c>
      <c r="P17" s="31"/>
      <c r="Q17" s="47">
        <v>1</v>
      </c>
      <c r="R17" s="58">
        <f t="shared" si="4"/>
        <v>6.6666666666666666E-2</v>
      </c>
      <c r="S17" s="31"/>
      <c r="T17" s="47">
        <v>1</v>
      </c>
      <c r="U17" s="58">
        <f t="shared" si="5"/>
        <v>6.6666666666666666E-2</v>
      </c>
      <c r="V17" s="31"/>
      <c r="W17" s="47">
        <v>1</v>
      </c>
      <c r="X17" s="58">
        <f t="shared" si="6"/>
        <v>6.6666666666666666E-2</v>
      </c>
      <c r="Y17" s="31"/>
      <c r="Z17" s="47">
        <v>1</v>
      </c>
      <c r="AA17" s="58">
        <f t="shared" si="7"/>
        <v>6.6666666666666666E-2</v>
      </c>
      <c r="AB17" s="31"/>
      <c r="AC17" s="47">
        <v>1</v>
      </c>
      <c r="AD17" s="58">
        <f t="shared" si="8"/>
        <v>6.6666666666666666E-2</v>
      </c>
      <c r="AE17" s="31"/>
      <c r="AF17" s="47">
        <v>1</v>
      </c>
      <c r="AG17" s="58">
        <f t="shared" si="9"/>
        <v>6.6666666666666666E-2</v>
      </c>
      <c r="AH17" s="31"/>
      <c r="AI17" s="47">
        <v>1</v>
      </c>
      <c r="AJ17" s="58">
        <f t="shared" si="10"/>
        <v>6.6666666666666666E-2</v>
      </c>
      <c r="AK17" s="31"/>
      <c r="AL17" s="47">
        <v>1</v>
      </c>
      <c r="AM17" s="58">
        <f t="shared" si="11"/>
        <v>6.6666666666666666E-2</v>
      </c>
      <c r="AN17" s="31"/>
      <c r="AO17" s="31"/>
      <c r="AP17" s="53">
        <f t="shared" si="13"/>
        <v>12</v>
      </c>
      <c r="AQ17" s="55">
        <f t="shared" si="12"/>
        <v>6.6666666666666666E-2</v>
      </c>
      <c r="AR17" s="31"/>
      <c r="AS17" s="31"/>
      <c r="AT17" s="31"/>
      <c r="AU17" s="31"/>
      <c r="AV17" s="31"/>
      <c r="AW17" s="31"/>
      <c r="AX17" s="31"/>
      <c r="AY17" s="31"/>
      <c r="AZ17" s="31"/>
      <c r="BA17" s="31"/>
      <c r="BB17" s="31"/>
      <c r="BC17" s="31"/>
    </row>
    <row r="18" spans="2:55" x14ac:dyDescent="0.15">
      <c r="B18" s="26">
        <v>7830</v>
      </c>
      <c r="C18" s="27" t="s">
        <v>76</v>
      </c>
      <c r="E18" s="50">
        <v>1</v>
      </c>
      <c r="F18" s="58">
        <f t="shared" si="0"/>
        <v>6.6666666666666666E-2</v>
      </c>
      <c r="H18" s="47">
        <v>1</v>
      </c>
      <c r="I18" s="58">
        <f t="shared" si="1"/>
        <v>6.6666666666666666E-2</v>
      </c>
      <c r="J18" s="31"/>
      <c r="K18" s="47">
        <v>1</v>
      </c>
      <c r="L18" s="58">
        <f t="shared" si="2"/>
        <v>6.6666666666666666E-2</v>
      </c>
      <c r="M18" s="31"/>
      <c r="N18" s="47">
        <v>1</v>
      </c>
      <c r="O18" s="58">
        <f t="shared" si="3"/>
        <v>6.6666666666666666E-2</v>
      </c>
      <c r="P18" s="31"/>
      <c r="Q18" s="47">
        <v>1</v>
      </c>
      <c r="R18" s="58">
        <f t="shared" si="4"/>
        <v>6.6666666666666666E-2</v>
      </c>
      <c r="S18" s="31"/>
      <c r="T18" s="47">
        <v>1</v>
      </c>
      <c r="U18" s="58">
        <f t="shared" si="5"/>
        <v>6.6666666666666666E-2</v>
      </c>
      <c r="V18" s="31"/>
      <c r="W18" s="47">
        <v>1</v>
      </c>
      <c r="X18" s="58">
        <f t="shared" si="6"/>
        <v>6.6666666666666666E-2</v>
      </c>
      <c r="Y18" s="31"/>
      <c r="Z18" s="47">
        <v>1</v>
      </c>
      <c r="AA18" s="58">
        <f t="shared" si="7"/>
        <v>6.6666666666666666E-2</v>
      </c>
      <c r="AB18" s="31"/>
      <c r="AC18" s="47">
        <v>1</v>
      </c>
      <c r="AD18" s="58">
        <f t="shared" si="8"/>
        <v>6.6666666666666666E-2</v>
      </c>
      <c r="AE18" s="31"/>
      <c r="AF18" s="47">
        <v>1</v>
      </c>
      <c r="AG18" s="58">
        <f t="shared" si="9"/>
        <v>6.6666666666666666E-2</v>
      </c>
      <c r="AH18" s="31"/>
      <c r="AI18" s="47">
        <v>1</v>
      </c>
      <c r="AJ18" s="58">
        <f t="shared" si="10"/>
        <v>6.6666666666666666E-2</v>
      </c>
      <c r="AK18" s="31"/>
      <c r="AL18" s="47">
        <v>1</v>
      </c>
      <c r="AM18" s="58">
        <f t="shared" si="11"/>
        <v>6.6666666666666666E-2</v>
      </c>
      <c r="AN18" s="31"/>
      <c r="AO18" s="31"/>
      <c r="AP18" s="53">
        <f t="shared" si="13"/>
        <v>12</v>
      </c>
      <c r="AQ18" s="55">
        <f t="shared" si="12"/>
        <v>6.6666666666666666E-2</v>
      </c>
      <c r="AR18" s="31"/>
      <c r="AS18" s="33"/>
      <c r="AT18" s="31"/>
      <c r="AU18" s="31"/>
      <c r="AV18" s="31"/>
      <c r="AW18" s="31"/>
      <c r="AX18" s="31"/>
      <c r="AY18" s="31"/>
      <c r="AZ18" s="31"/>
      <c r="BA18" s="31"/>
      <c r="BB18" s="31"/>
      <c r="BC18" s="31"/>
    </row>
    <row r="19" spans="2:55" x14ac:dyDescent="0.15">
      <c r="B19" s="26">
        <v>7835</v>
      </c>
      <c r="C19" s="27" t="s">
        <v>77</v>
      </c>
      <c r="E19" s="50">
        <v>1</v>
      </c>
      <c r="F19" s="58">
        <f t="shared" si="0"/>
        <v>6.6666666666666666E-2</v>
      </c>
      <c r="H19" s="47">
        <v>1</v>
      </c>
      <c r="I19" s="58">
        <f t="shared" si="1"/>
        <v>6.6666666666666666E-2</v>
      </c>
      <c r="J19" s="31"/>
      <c r="K19" s="47">
        <v>1</v>
      </c>
      <c r="L19" s="58">
        <f t="shared" si="2"/>
        <v>6.6666666666666666E-2</v>
      </c>
      <c r="M19" s="31"/>
      <c r="N19" s="47">
        <v>1</v>
      </c>
      <c r="O19" s="58">
        <f t="shared" si="3"/>
        <v>6.6666666666666666E-2</v>
      </c>
      <c r="P19" s="31"/>
      <c r="Q19" s="47">
        <v>1</v>
      </c>
      <c r="R19" s="58">
        <f t="shared" si="4"/>
        <v>6.6666666666666666E-2</v>
      </c>
      <c r="S19" s="31"/>
      <c r="T19" s="47">
        <v>1</v>
      </c>
      <c r="U19" s="58">
        <f t="shared" si="5"/>
        <v>6.6666666666666666E-2</v>
      </c>
      <c r="V19" s="31"/>
      <c r="W19" s="47">
        <v>1</v>
      </c>
      <c r="X19" s="58">
        <f t="shared" si="6"/>
        <v>6.6666666666666666E-2</v>
      </c>
      <c r="Y19" s="31"/>
      <c r="Z19" s="47">
        <v>1</v>
      </c>
      <c r="AA19" s="58">
        <f t="shared" si="7"/>
        <v>6.6666666666666666E-2</v>
      </c>
      <c r="AB19" s="31"/>
      <c r="AC19" s="47">
        <v>1</v>
      </c>
      <c r="AD19" s="58">
        <f t="shared" si="8"/>
        <v>6.6666666666666666E-2</v>
      </c>
      <c r="AE19" s="31"/>
      <c r="AF19" s="47">
        <v>1</v>
      </c>
      <c r="AG19" s="58">
        <f t="shared" si="9"/>
        <v>6.6666666666666666E-2</v>
      </c>
      <c r="AH19" s="31"/>
      <c r="AI19" s="47">
        <v>1</v>
      </c>
      <c r="AJ19" s="58">
        <f t="shared" si="10"/>
        <v>6.6666666666666666E-2</v>
      </c>
      <c r="AK19" s="31"/>
      <c r="AL19" s="47">
        <v>1</v>
      </c>
      <c r="AM19" s="58">
        <f t="shared" si="11"/>
        <v>6.6666666666666666E-2</v>
      </c>
      <c r="AN19" s="31"/>
      <c r="AO19" s="31"/>
      <c r="AP19" s="53">
        <f t="shared" si="13"/>
        <v>12</v>
      </c>
      <c r="AQ19" s="55">
        <f t="shared" si="12"/>
        <v>6.6666666666666666E-2</v>
      </c>
      <c r="AR19" s="31"/>
      <c r="AS19" s="31"/>
      <c r="AT19" s="31"/>
      <c r="AU19" s="31"/>
      <c r="AV19" s="31"/>
      <c r="AW19" s="31"/>
      <c r="AX19" s="31"/>
      <c r="AY19" s="31"/>
      <c r="AZ19" s="31"/>
      <c r="BA19" s="31"/>
      <c r="BB19" s="31"/>
      <c r="BC19" s="31"/>
    </row>
    <row r="20" spans="2:55" x14ac:dyDescent="0.15">
      <c r="B20" s="26">
        <v>7840</v>
      </c>
      <c r="C20" s="27" t="s">
        <v>78</v>
      </c>
      <c r="E20" s="50">
        <v>1</v>
      </c>
      <c r="F20" s="58">
        <f t="shared" si="0"/>
        <v>6.6666666666666666E-2</v>
      </c>
      <c r="H20" s="47">
        <v>1</v>
      </c>
      <c r="I20" s="58">
        <f t="shared" si="1"/>
        <v>6.6666666666666666E-2</v>
      </c>
      <c r="J20" s="31"/>
      <c r="K20" s="47">
        <v>1</v>
      </c>
      <c r="L20" s="58">
        <f t="shared" si="2"/>
        <v>6.6666666666666666E-2</v>
      </c>
      <c r="M20" s="31"/>
      <c r="N20" s="47">
        <v>1</v>
      </c>
      <c r="O20" s="58">
        <f t="shared" si="3"/>
        <v>6.6666666666666666E-2</v>
      </c>
      <c r="P20" s="31"/>
      <c r="Q20" s="47">
        <v>1</v>
      </c>
      <c r="R20" s="58">
        <f t="shared" si="4"/>
        <v>6.6666666666666666E-2</v>
      </c>
      <c r="S20" s="31"/>
      <c r="T20" s="47">
        <v>1</v>
      </c>
      <c r="U20" s="58">
        <f t="shared" si="5"/>
        <v>6.6666666666666666E-2</v>
      </c>
      <c r="V20" s="31"/>
      <c r="W20" s="47">
        <v>1</v>
      </c>
      <c r="X20" s="58">
        <f t="shared" si="6"/>
        <v>6.6666666666666666E-2</v>
      </c>
      <c r="Y20" s="31"/>
      <c r="Z20" s="47">
        <v>1</v>
      </c>
      <c r="AA20" s="58">
        <f t="shared" si="7"/>
        <v>6.6666666666666666E-2</v>
      </c>
      <c r="AB20" s="31"/>
      <c r="AC20" s="47">
        <v>1</v>
      </c>
      <c r="AD20" s="58">
        <f t="shared" si="8"/>
        <v>6.6666666666666666E-2</v>
      </c>
      <c r="AE20" s="31"/>
      <c r="AF20" s="47">
        <v>1</v>
      </c>
      <c r="AG20" s="58">
        <f t="shared" si="9"/>
        <v>6.6666666666666666E-2</v>
      </c>
      <c r="AH20" s="31"/>
      <c r="AI20" s="47">
        <v>1</v>
      </c>
      <c r="AJ20" s="58">
        <f t="shared" si="10"/>
        <v>6.6666666666666666E-2</v>
      </c>
      <c r="AK20" s="31"/>
      <c r="AL20" s="47">
        <v>1</v>
      </c>
      <c r="AM20" s="58">
        <f t="shared" si="11"/>
        <v>6.6666666666666666E-2</v>
      </c>
      <c r="AN20" s="31"/>
      <c r="AO20" s="31"/>
      <c r="AP20" s="53">
        <f t="shared" si="13"/>
        <v>12</v>
      </c>
      <c r="AQ20" s="55">
        <f t="shared" si="12"/>
        <v>6.6666666666666666E-2</v>
      </c>
      <c r="AR20" s="31"/>
      <c r="AS20" s="31"/>
      <c r="AT20" s="31"/>
      <c r="AU20" s="31"/>
      <c r="AV20" s="31"/>
      <c r="AW20" s="31"/>
      <c r="AX20" s="31"/>
      <c r="AY20" s="31"/>
      <c r="AZ20" s="31"/>
      <c r="BA20" s="31"/>
      <c r="BB20" s="31"/>
      <c r="BC20" s="31"/>
    </row>
    <row r="21" spans="2:55" x14ac:dyDescent="0.15">
      <c r="B21" s="26">
        <v>7845</v>
      </c>
      <c r="C21" s="27" t="s">
        <v>79</v>
      </c>
      <c r="E21" s="50">
        <v>1</v>
      </c>
      <c r="F21" s="58">
        <f t="shared" si="0"/>
        <v>6.6666666666666666E-2</v>
      </c>
      <c r="H21" s="47">
        <v>1</v>
      </c>
      <c r="I21" s="58">
        <f t="shared" si="1"/>
        <v>6.6666666666666666E-2</v>
      </c>
      <c r="J21" s="31"/>
      <c r="K21" s="47">
        <v>1</v>
      </c>
      <c r="L21" s="58">
        <f t="shared" si="2"/>
        <v>6.6666666666666666E-2</v>
      </c>
      <c r="M21" s="31"/>
      <c r="N21" s="47">
        <v>1</v>
      </c>
      <c r="O21" s="58">
        <f t="shared" si="3"/>
        <v>6.6666666666666666E-2</v>
      </c>
      <c r="P21" s="31"/>
      <c r="Q21" s="47">
        <v>1</v>
      </c>
      <c r="R21" s="58">
        <f t="shared" si="4"/>
        <v>6.6666666666666666E-2</v>
      </c>
      <c r="S21" s="31"/>
      <c r="T21" s="47">
        <v>1</v>
      </c>
      <c r="U21" s="58">
        <f t="shared" si="5"/>
        <v>6.6666666666666666E-2</v>
      </c>
      <c r="V21" s="31"/>
      <c r="W21" s="47">
        <v>1</v>
      </c>
      <c r="X21" s="58">
        <f t="shared" si="6"/>
        <v>6.6666666666666666E-2</v>
      </c>
      <c r="Y21" s="31"/>
      <c r="Z21" s="47">
        <v>1</v>
      </c>
      <c r="AA21" s="58">
        <f t="shared" si="7"/>
        <v>6.6666666666666666E-2</v>
      </c>
      <c r="AB21" s="31"/>
      <c r="AC21" s="47">
        <v>1</v>
      </c>
      <c r="AD21" s="58">
        <f t="shared" si="8"/>
        <v>6.6666666666666666E-2</v>
      </c>
      <c r="AE21" s="31"/>
      <c r="AF21" s="47">
        <v>1</v>
      </c>
      <c r="AG21" s="58">
        <f t="shared" si="9"/>
        <v>6.6666666666666666E-2</v>
      </c>
      <c r="AH21" s="31"/>
      <c r="AI21" s="47">
        <v>1</v>
      </c>
      <c r="AJ21" s="58">
        <f t="shared" si="10"/>
        <v>6.6666666666666666E-2</v>
      </c>
      <c r="AK21" s="31"/>
      <c r="AL21" s="47">
        <v>1</v>
      </c>
      <c r="AM21" s="58">
        <f t="shared" si="11"/>
        <v>6.6666666666666666E-2</v>
      </c>
      <c r="AN21" s="31"/>
      <c r="AO21" s="31"/>
      <c r="AP21" s="53">
        <f t="shared" si="13"/>
        <v>12</v>
      </c>
      <c r="AQ21" s="55">
        <f t="shared" si="12"/>
        <v>6.6666666666666666E-2</v>
      </c>
      <c r="AR21" s="31"/>
      <c r="AS21" s="31"/>
      <c r="AT21" s="31"/>
      <c r="AU21" s="31"/>
      <c r="AV21" s="31"/>
      <c r="AW21" s="31"/>
      <c r="AX21" s="31"/>
      <c r="AY21" s="31"/>
      <c r="AZ21" s="31"/>
      <c r="BA21" s="31"/>
      <c r="BB21" s="31"/>
      <c r="BC21" s="31"/>
    </row>
    <row r="22" spans="2:55" x14ac:dyDescent="0.15">
      <c r="B22" s="26">
        <v>7850</v>
      </c>
      <c r="C22" s="27" t="s">
        <v>80</v>
      </c>
      <c r="E22" s="50">
        <v>1</v>
      </c>
      <c r="F22" s="58">
        <f t="shared" si="0"/>
        <v>6.6666666666666666E-2</v>
      </c>
      <c r="H22" s="47">
        <v>1</v>
      </c>
      <c r="I22" s="58">
        <f t="shared" si="1"/>
        <v>6.6666666666666666E-2</v>
      </c>
      <c r="J22" s="31"/>
      <c r="K22" s="47">
        <v>1</v>
      </c>
      <c r="L22" s="58">
        <f t="shared" si="2"/>
        <v>6.6666666666666666E-2</v>
      </c>
      <c r="M22" s="31"/>
      <c r="N22" s="47">
        <v>1</v>
      </c>
      <c r="O22" s="58">
        <f t="shared" si="3"/>
        <v>6.6666666666666666E-2</v>
      </c>
      <c r="P22" s="31"/>
      <c r="Q22" s="47">
        <v>1</v>
      </c>
      <c r="R22" s="58">
        <f t="shared" si="4"/>
        <v>6.6666666666666666E-2</v>
      </c>
      <c r="S22" s="31"/>
      <c r="T22" s="47">
        <v>1</v>
      </c>
      <c r="U22" s="58">
        <f t="shared" si="5"/>
        <v>6.6666666666666666E-2</v>
      </c>
      <c r="V22" s="31"/>
      <c r="W22" s="47">
        <v>1</v>
      </c>
      <c r="X22" s="58">
        <f t="shared" si="6"/>
        <v>6.6666666666666666E-2</v>
      </c>
      <c r="Y22" s="31"/>
      <c r="Z22" s="47">
        <v>1</v>
      </c>
      <c r="AA22" s="58">
        <f t="shared" si="7"/>
        <v>6.6666666666666666E-2</v>
      </c>
      <c r="AB22" s="31"/>
      <c r="AC22" s="47">
        <v>1</v>
      </c>
      <c r="AD22" s="58">
        <f t="shared" si="8"/>
        <v>6.6666666666666666E-2</v>
      </c>
      <c r="AE22" s="31"/>
      <c r="AF22" s="47">
        <v>1</v>
      </c>
      <c r="AG22" s="58">
        <f t="shared" si="9"/>
        <v>6.6666666666666666E-2</v>
      </c>
      <c r="AH22" s="31"/>
      <c r="AI22" s="47">
        <v>1</v>
      </c>
      <c r="AJ22" s="58">
        <f t="shared" si="10"/>
        <v>6.6666666666666666E-2</v>
      </c>
      <c r="AK22" s="31"/>
      <c r="AL22" s="47">
        <v>1</v>
      </c>
      <c r="AM22" s="58">
        <f t="shared" si="11"/>
        <v>6.6666666666666666E-2</v>
      </c>
      <c r="AN22" s="31"/>
      <c r="AO22" s="31"/>
      <c r="AP22" s="53">
        <f t="shared" si="13"/>
        <v>12</v>
      </c>
      <c r="AQ22" s="55">
        <f t="shared" si="12"/>
        <v>6.6666666666666666E-2</v>
      </c>
      <c r="AR22" s="31"/>
      <c r="AS22" s="31"/>
      <c r="AT22" s="31"/>
      <c r="AU22" s="31"/>
      <c r="AV22" s="31"/>
      <c r="AW22" s="31"/>
      <c r="AX22" s="31"/>
      <c r="AY22" s="31"/>
      <c r="AZ22" s="31"/>
      <c r="BA22" s="31"/>
      <c r="BB22" s="31"/>
      <c r="BC22" s="31"/>
    </row>
    <row r="23" spans="2:55" x14ac:dyDescent="0.15">
      <c r="B23" s="79">
        <v>7855</v>
      </c>
      <c r="C23" s="80" t="s">
        <v>81</v>
      </c>
      <c r="E23" s="50">
        <v>1</v>
      </c>
      <c r="F23" s="58">
        <f t="shared" si="0"/>
        <v>6.6666666666666666E-2</v>
      </c>
      <c r="H23" s="47">
        <v>1</v>
      </c>
      <c r="I23" s="58">
        <f t="shared" si="1"/>
        <v>6.6666666666666666E-2</v>
      </c>
      <c r="J23" s="31"/>
      <c r="K23" s="47">
        <v>1</v>
      </c>
      <c r="L23" s="58">
        <f t="shared" si="2"/>
        <v>6.6666666666666666E-2</v>
      </c>
      <c r="M23" s="31"/>
      <c r="N23" s="47">
        <v>1</v>
      </c>
      <c r="O23" s="58">
        <f t="shared" si="3"/>
        <v>6.6666666666666666E-2</v>
      </c>
      <c r="P23" s="31"/>
      <c r="Q23" s="47">
        <v>1</v>
      </c>
      <c r="R23" s="58">
        <f t="shared" si="4"/>
        <v>6.6666666666666666E-2</v>
      </c>
      <c r="S23" s="31"/>
      <c r="T23" s="47">
        <v>1</v>
      </c>
      <c r="U23" s="58">
        <f t="shared" si="5"/>
        <v>6.6666666666666666E-2</v>
      </c>
      <c r="V23" s="31"/>
      <c r="W23" s="47">
        <v>1</v>
      </c>
      <c r="X23" s="58">
        <f t="shared" si="6"/>
        <v>6.6666666666666666E-2</v>
      </c>
      <c r="Y23" s="31"/>
      <c r="Z23" s="47">
        <v>1</v>
      </c>
      <c r="AA23" s="58">
        <f t="shared" si="7"/>
        <v>6.6666666666666666E-2</v>
      </c>
      <c r="AB23" s="31"/>
      <c r="AC23" s="47">
        <v>1</v>
      </c>
      <c r="AD23" s="58">
        <f t="shared" si="8"/>
        <v>6.6666666666666666E-2</v>
      </c>
      <c r="AE23" s="31"/>
      <c r="AF23" s="47">
        <v>1</v>
      </c>
      <c r="AG23" s="58">
        <f t="shared" si="9"/>
        <v>6.6666666666666666E-2</v>
      </c>
      <c r="AH23" s="31"/>
      <c r="AI23" s="47">
        <v>1</v>
      </c>
      <c r="AJ23" s="58">
        <f t="shared" si="10"/>
        <v>6.6666666666666666E-2</v>
      </c>
      <c r="AK23" s="31"/>
      <c r="AL23" s="47">
        <v>1</v>
      </c>
      <c r="AM23" s="58">
        <f t="shared" si="11"/>
        <v>6.6666666666666666E-2</v>
      </c>
      <c r="AN23" s="31"/>
      <c r="AO23" s="31"/>
      <c r="AP23" s="53">
        <f t="shared" si="13"/>
        <v>12</v>
      </c>
      <c r="AQ23" s="55">
        <f t="shared" si="12"/>
        <v>6.6666666666666666E-2</v>
      </c>
      <c r="AR23" s="31"/>
      <c r="AS23" s="31"/>
      <c r="AT23" s="31"/>
      <c r="AU23" s="31"/>
      <c r="AV23" s="31"/>
      <c r="AW23" s="31"/>
      <c r="AX23" s="31"/>
      <c r="AY23" s="31"/>
      <c r="AZ23" s="31"/>
      <c r="BA23" s="31"/>
      <c r="BB23" s="31"/>
      <c r="BC23" s="31"/>
    </row>
    <row r="24" spans="2:55" x14ac:dyDescent="0.15">
      <c r="B24" s="26">
        <v>7860</v>
      </c>
      <c r="C24" s="27" t="s">
        <v>82</v>
      </c>
      <c r="E24" s="50">
        <v>1</v>
      </c>
      <c r="F24" s="58">
        <f t="shared" si="0"/>
        <v>6.6666666666666666E-2</v>
      </c>
      <c r="H24" s="47">
        <v>1</v>
      </c>
      <c r="I24" s="58">
        <f t="shared" si="1"/>
        <v>6.6666666666666666E-2</v>
      </c>
      <c r="K24" s="47">
        <v>1</v>
      </c>
      <c r="L24" s="58">
        <f t="shared" si="2"/>
        <v>6.6666666666666666E-2</v>
      </c>
      <c r="N24" s="47">
        <v>1</v>
      </c>
      <c r="O24" s="58">
        <f t="shared" si="3"/>
        <v>6.6666666666666666E-2</v>
      </c>
      <c r="Q24" s="47">
        <v>1</v>
      </c>
      <c r="R24" s="58">
        <f t="shared" si="4"/>
        <v>6.6666666666666666E-2</v>
      </c>
      <c r="T24" s="47">
        <v>1</v>
      </c>
      <c r="U24" s="58">
        <f t="shared" si="5"/>
        <v>6.6666666666666666E-2</v>
      </c>
      <c r="W24" s="47">
        <v>1</v>
      </c>
      <c r="X24" s="58">
        <f t="shared" si="6"/>
        <v>6.6666666666666666E-2</v>
      </c>
      <c r="Z24" s="47">
        <v>1</v>
      </c>
      <c r="AA24" s="58">
        <f t="shared" si="7"/>
        <v>6.6666666666666666E-2</v>
      </c>
      <c r="AC24" s="47">
        <v>1</v>
      </c>
      <c r="AD24" s="58">
        <f t="shared" si="8"/>
        <v>6.6666666666666666E-2</v>
      </c>
      <c r="AF24" s="47">
        <v>1</v>
      </c>
      <c r="AG24" s="58">
        <f t="shared" si="9"/>
        <v>6.6666666666666666E-2</v>
      </c>
      <c r="AI24" s="47">
        <v>1</v>
      </c>
      <c r="AJ24" s="58">
        <f t="shared" si="10"/>
        <v>6.6666666666666666E-2</v>
      </c>
      <c r="AL24" s="47">
        <v>1</v>
      </c>
      <c r="AM24" s="58">
        <f t="shared" si="11"/>
        <v>6.6666666666666666E-2</v>
      </c>
      <c r="AP24" s="53">
        <f t="shared" si="13"/>
        <v>12</v>
      </c>
      <c r="AQ24" s="55">
        <f t="shared" si="12"/>
        <v>6.6666666666666666E-2</v>
      </c>
    </row>
    <row r="25" spans="2:55" x14ac:dyDescent="0.15">
      <c r="B25" s="26">
        <v>7865</v>
      </c>
      <c r="C25" s="27" t="s">
        <v>83</v>
      </c>
      <c r="E25" s="50">
        <v>1</v>
      </c>
      <c r="F25" s="58">
        <f t="shared" si="0"/>
        <v>6.6666666666666666E-2</v>
      </c>
      <c r="H25" s="47">
        <v>1</v>
      </c>
      <c r="I25" s="58">
        <f t="shared" si="1"/>
        <v>6.6666666666666666E-2</v>
      </c>
      <c r="K25" s="47">
        <v>1</v>
      </c>
      <c r="L25" s="58">
        <f t="shared" si="2"/>
        <v>6.6666666666666666E-2</v>
      </c>
      <c r="N25" s="47">
        <v>1</v>
      </c>
      <c r="O25" s="58">
        <f t="shared" si="3"/>
        <v>6.6666666666666666E-2</v>
      </c>
      <c r="Q25" s="47">
        <v>1</v>
      </c>
      <c r="R25" s="58">
        <f t="shared" si="4"/>
        <v>6.6666666666666666E-2</v>
      </c>
      <c r="T25" s="47">
        <v>1</v>
      </c>
      <c r="U25" s="58">
        <f t="shared" si="5"/>
        <v>6.6666666666666666E-2</v>
      </c>
      <c r="W25" s="47">
        <v>1</v>
      </c>
      <c r="X25" s="58">
        <f t="shared" si="6"/>
        <v>6.6666666666666666E-2</v>
      </c>
      <c r="Z25" s="47">
        <v>1</v>
      </c>
      <c r="AA25" s="58">
        <f t="shared" si="7"/>
        <v>6.6666666666666666E-2</v>
      </c>
      <c r="AC25" s="47">
        <v>1</v>
      </c>
      <c r="AD25" s="58">
        <f t="shared" si="8"/>
        <v>6.6666666666666666E-2</v>
      </c>
      <c r="AF25" s="47">
        <v>1</v>
      </c>
      <c r="AG25" s="58">
        <f t="shared" si="9"/>
        <v>6.6666666666666666E-2</v>
      </c>
      <c r="AI25" s="47">
        <v>1</v>
      </c>
      <c r="AJ25" s="58">
        <f t="shared" si="10"/>
        <v>6.6666666666666666E-2</v>
      </c>
      <c r="AL25" s="47">
        <v>1</v>
      </c>
      <c r="AM25" s="58">
        <f t="shared" si="11"/>
        <v>6.6666666666666666E-2</v>
      </c>
      <c r="AP25" s="53">
        <f t="shared" si="13"/>
        <v>12</v>
      </c>
      <c r="AQ25" s="55">
        <f t="shared" si="12"/>
        <v>6.6666666666666666E-2</v>
      </c>
    </row>
    <row r="26" spans="2:55" x14ac:dyDescent="0.15">
      <c r="B26" s="26">
        <v>7880</v>
      </c>
      <c r="C26" s="27" t="s">
        <v>84</v>
      </c>
      <c r="E26" s="50">
        <v>1</v>
      </c>
      <c r="F26" s="58">
        <f t="shared" si="0"/>
        <v>6.6666666666666666E-2</v>
      </c>
      <c r="H26" s="47">
        <v>1</v>
      </c>
      <c r="I26" s="58">
        <f t="shared" si="1"/>
        <v>6.6666666666666666E-2</v>
      </c>
      <c r="K26" s="47">
        <v>1</v>
      </c>
      <c r="L26" s="58">
        <f t="shared" si="2"/>
        <v>6.6666666666666666E-2</v>
      </c>
      <c r="N26" s="47">
        <v>1</v>
      </c>
      <c r="O26" s="58">
        <f t="shared" si="3"/>
        <v>6.6666666666666666E-2</v>
      </c>
      <c r="Q26" s="47">
        <v>1</v>
      </c>
      <c r="R26" s="58">
        <f t="shared" si="4"/>
        <v>6.6666666666666666E-2</v>
      </c>
      <c r="T26" s="47">
        <v>1</v>
      </c>
      <c r="U26" s="58">
        <f t="shared" si="5"/>
        <v>6.6666666666666666E-2</v>
      </c>
      <c r="W26" s="47">
        <v>1</v>
      </c>
      <c r="X26" s="58">
        <f t="shared" si="6"/>
        <v>6.6666666666666666E-2</v>
      </c>
      <c r="Z26" s="47">
        <v>1</v>
      </c>
      <c r="AA26" s="58">
        <f t="shared" si="7"/>
        <v>6.6666666666666666E-2</v>
      </c>
      <c r="AC26" s="47">
        <v>1</v>
      </c>
      <c r="AD26" s="58">
        <f t="shared" si="8"/>
        <v>6.6666666666666666E-2</v>
      </c>
      <c r="AF26" s="47">
        <v>1</v>
      </c>
      <c r="AG26" s="58">
        <f t="shared" si="9"/>
        <v>6.6666666666666666E-2</v>
      </c>
      <c r="AI26" s="47">
        <v>1</v>
      </c>
      <c r="AJ26" s="58">
        <f t="shared" si="10"/>
        <v>6.6666666666666666E-2</v>
      </c>
      <c r="AL26" s="47">
        <v>1</v>
      </c>
      <c r="AM26" s="58">
        <f t="shared" si="11"/>
        <v>6.6666666666666666E-2</v>
      </c>
      <c r="AP26" s="53">
        <f t="shared" si="13"/>
        <v>12</v>
      </c>
      <c r="AQ26" s="55">
        <f t="shared" si="12"/>
        <v>6.6666666666666666E-2</v>
      </c>
    </row>
    <row r="27" spans="2:55" x14ac:dyDescent="0.15">
      <c r="B27" s="26">
        <v>7899</v>
      </c>
      <c r="C27" s="27" t="s">
        <v>85</v>
      </c>
      <c r="E27" s="50">
        <v>1</v>
      </c>
      <c r="F27" s="58">
        <f t="shared" si="0"/>
        <v>6.6666666666666666E-2</v>
      </c>
      <c r="H27" s="47">
        <v>1</v>
      </c>
      <c r="I27" s="58">
        <f t="shared" si="1"/>
        <v>6.6666666666666666E-2</v>
      </c>
      <c r="K27" s="47">
        <v>1</v>
      </c>
      <c r="L27" s="58">
        <f t="shared" si="2"/>
        <v>6.6666666666666666E-2</v>
      </c>
      <c r="N27" s="47">
        <v>1</v>
      </c>
      <c r="O27" s="58">
        <f t="shared" si="3"/>
        <v>6.6666666666666666E-2</v>
      </c>
      <c r="Q27" s="47">
        <v>1</v>
      </c>
      <c r="R27" s="58">
        <f t="shared" si="4"/>
        <v>6.6666666666666666E-2</v>
      </c>
      <c r="T27" s="47">
        <v>1</v>
      </c>
      <c r="U27" s="58">
        <f t="shared" si="5"/>
        <v>6.6666666666666666E-2</v>
      </c>
      <c r="W27" s="47">
        <v>1</v>
      </c>
      <c r="X27" s="58">
        <f t="shared" si="6"/>
        <v>6.6666666666666666E-2</v>
      </c>
      <c r="Z27" s="47">
        <v>1</v>
      </c>
      <c r="AA27" s="58">
        <f t="shared" si="7"/>
        <v>6.6666666666666666E-2</v>
      </c>
      <c r="AC27" s="47">
        <v>1</v>
      </c>
      <c r="AD27" s="58">
        <f t="shared" si="8"/>
        <v>6.6666666666666666E-2</v>
      </c>
      <c r="AF27" s="47">
        <v>1</v>
      </c>
      <c r="AG27" s="58">
        <f t="shared" si="9"/>
        <v>6.6666666666666666E-2</v>
      </c>
      <c r="AI27" s="47">
        <v>1</v>
      </c>
      <c r="AJ27" s="58">
        <f t="shared" si="10"/>
        <v>6.6666666666666666E-2</v>
      </c>
      <c r="AL27" s="47">
        <v>1</v>
      </c>
      <c r="AM27" s="58">
        <f t="shared" si="11"/>
        <v>6.6666666666666666E-2</v>
      </c>
      <c r="AP27" s="53">
        <f t="shared" si="13"/>
        <v>12</v>
      </c>
      <c r="AQ27" s="55">
        <f t="shared" si="12"/>
        <v>6.6666666666666666E-2</v>
      </c>
    </row>
    <row r="28" spans="2:55" ht="14" thickBot="1" x14ac:dyDescent="0.2">
      <c r="B28" s="30"/>
      <c r="C28" s="27"/>
      <c r="E28" s="50"/>
      <c r="F28" s="65"/>
      <c r="H28" s="47"/>
      <c r="I28" s="65"/>
      <c r="K28" s="47"/>
      <c r="L28" s="65"/>
      <c r="N28" s="47"/>
      <c r="O28" s="65"/>
      <c r="Q28" s="47"/>
      <c r="R28" s="65"/>
      <c r="T28" s="47"/>
      <c r="U28" s="65"/>
      <c r="W28" s="47"/>
      <c r="X28" s="65"/>
      <c r="Z28" s="47"/>
      <c r="AA28" s="65"/>
      <c r="AC28" s="47"/>
      <c r="AD28" s="65"/>
      <c r="AF28" s="47"/>
      <c r="AG28" s="65"/>
      <c r="AI28" s="47"/>
      <c r="AJ28" s="65"/>
      <c r="AL28" s="47"/>
      <c r="AM28" s="65"/>
      <c r="AP28" s="53"/>
      <c r="AQ28" s="66"/>
    </row>
    <row r="29" spans="2:55" ht="15" thickTop="1" thickBot="1" x14ac:dyDescent="0.2">
      <c r="B29" s="34">
        <v>7800</v>
      </c>
      <c r="C29" s="35" t="s">
        <v>107</v>
      </c>
      <c r="D29" s="36"/>
      <c r="E29" s="49">
        <f>SUM(E13:E27)</f>
        <v>15</v>
      </c>
      <c r="F29" s="37">
        <f>SUM(F13:F27)</f>
        <v>0.99999999999999989</v>
      </c>
      <c r="G29" s="36"/>
      <c r="H29" s="49">
        <f>SUM(H13:H27)</f>
        <v>15</v>
      </c>
      <c r="I29" s="37">
        <f>SUM(I13:I27)</f>
        <v>0.99999999999999989</v>
      </c>
      <c r="J29" s="36"/>
      <c r="K29" s="49">
        <f>SUM(K13:K27)</f>
        <v>15</v>
      </c>
      <c r="L29" s="37">
        <f>SUM(L13:L27)</f>
        <v>0.99999999999999989</v>
      </c>
      <c r="M29" s="36"/>
      <c r="N29" s="49">
        <f>SUM(N13:N27)</f>
        <v>15</v>
      </c>
      <c r="O29" s="37">
        <f>SUM(O13:O27)</f>
        <v>0.99999999999999989</v>
      </c>
      <c r="P29" s="36"/>
      <c r="Q29" s="49">
        <f>SUM(Q13:Q27)</f>
        <v>15</v>
      </c>
      <c r="R29" s="37">
        <f>SUM(R13:R27)</f>
        <v>0.99999999999999989</v>
      </c>
      <c r="S29" s="36"/>
      <c r="T29" s="49">
        <f>SUM(T13:T27)</f>
        <v>15</v>
      </c>
      <c r="U29" s="37">
        <f>SUM(U13:U27)</f>
        <v>0.99999999999999989</v>
      </c>
      <c r="V29" s="36"/>
      <c r="W29" s="49">
        <f>SUM(W13:W27)</f>
        <v>15</v>
      </c>
      <c r="X29" s="37">
        <f>SUM(X13:X27)</f>
        <v>0.99999999999999989</v>
      </c>
      <c r="Y29" s="36"/>
      <c r="Z29" s="49">
        <f>SUM(Z13:Z27)</f>
        <v>15</v>
      </c>
      <c r="AA29" s="37">
        <f>SUM(AA13:AA27)</f>
        <v>0.99999999999999989</v>
      </c>
      <c r="AB29" s="36"/>
      <c r="AC29" s="49">
        <f>SUM(AC13:AC27)</f>
        <v>15</v>
      </c>
      <c r="AD29" s="37">
        <f>SUM(AD13:AD27)</f>
        <v>0.99999999999999989</v>
      </c>
      <c r="AE29" s="36"/>
      <c r="AF29" s="49">
        <f>SUM(AF13:AF27)</f>
        <v>15</v>
      </c>
      <c r="AG29" s="37">
        <f>SUM(AG13:AG27)</f>
        <v>0.99999999999999989</v>
      </c>
      <c r="AH29" s="36"/>
      <c r="AI29" s="49">
        <f>SUM(AI13:AI27)</f>
        <v>15</v>
      </c>
      <c r="AJ29" s="37">
        <f>SUM(AJ13:AJ27)</f>
        <v>0.99999999999999989</v>
      </c>
      <c r="AK29" s="36"/>
      <c r="AL29" s="49">
        <f>SUM(AL13:AL27)</f>
        <v>15</v>
      </c>
      <c r="AM29" s="37">
        <f>SUM(AM13:AM27)</f>
        <v>0.99999999999999989</v>
      </c>
      <c r="AN29" s="36"/>
      <c r="AO29" s="36"/>
      <c r="AP29" s="49">
        <f>SUM(AP13:AP27)</f>
        <v>180</v>
      </c>
      <c r="AQ29" s="37">
        <f>SUM(AQ13:AQ27)</f>
        <v>0.99999999999999989</v>
      </c>
      <c r="AR29" s="36"/>
      <c r="AS29" s="36"/>
      <c r="AT29" s="36"/>
      <c r="AU29" s="22"/>
    </row>
    <row r="30" spans="2:55" ht="14" thickTop="1" x14ac:dyDescent="0.15">
      <c r="L30" s="56"/>
      <c r="O30" s="56"/>
      <c r="R30" s="56"/>
      <c r="U30" s="56"/>
      <c r="X30" s="56"/>
      <c r="AA30" s="56"/>
      <c r="AD30" s="56"/>
      <c r="AG30" s="56"/>
      <c r="AJ30" s="56"/>
      <c r="AM30" s="56"/>
      <c r="AQ30" s="56"/>
    </row>
    <row r="31" spans="2:55" x14ac:dyDescent="0.15">
      <c r="R31" s="56"/>
      <c r="U31" s="56"/>
      <c r="X31" s="56"/>
      <c r="AD31" s="56"/>
      <c r="AG31" s="56"/>
      <c r="AJ31" s="56"/>
      <c r="AM31" s="56"/>
    </row>
    <row r="32" spans="2:55" x14ac:dyDescent="0.15">
      <c r="U32" s="56"/>
      <c r="AG32" s="56"/>
      <c r="AJ32" s="56"/>
      <c r="AM32" s="56"/>
    </row>
    <row r="33" spans="3:69" x14ac:dyDescent="0.15">
      <c r="C33" t="s">
        <v>0</v>
      </c>
      <c r="E33" t="s">
        <v>0</v>
      </c>
      <c r="G33" t="s">
        <v>0</v>
      </c>
      <c r="H33" t="s">
        <v>0</v>
      </c>
      <c r="U33" s="56"/>
      <c r="AG33" s="56"/>
      <c r="AJ33" s="56"/>
      <c r="AM33" s="56"/>
    </row>
    <row r="34" spans="3:69" x14ac:dyDescent="0.15">
      <c r="H34" t="s">
        <v>0</v>
      </c>
      <c r="AG34" s="56"/>
      <c r="AJ34" s="56"/>
      <c r="AM34" s="56"/>
    </row>
    <row r="35" spans="3:69" x14ac:dyDescent="0.15">
      <c r="H35" t="s">
        <v>0</v>
      </c>
      <c r="AM35" s="56"/>
    </row>
    <row r="36" spans="3:69" x14ac:dyDescent="0.15">
      <c r="H36" t="s">
        <v>0</v>
      </c>
      <c r="BB36" s="5"/>
      <c r="BC36" s="5"/>
      <c r="BD36" s="5"/>
      <c r="BE36" s="5"/>
      <c r="BF36" s="5"/>
      <c r="BG36" s="5"/>
      <c r="BH36" s="5"/>
      <c r="BI36" s="5"/>
      <c r="BJ36" s="5"/>
      <c r="BK36" s="5"/>
      <c r="BL36" s="5"/>
      <c r="BM36" s="5"/>
      <c r="BN36" s="5"/>
      <c r="BO36" s="5"/>
      <c r="BP36" s="5"/>
      <c r="BQ36" s="5"/>
    </row>
    <row r="37" spans="3:69" x14ac:dyDescent="0.15">
      <c r="H37" t="s">
        <v>0</v>
      </c>
    </row>
    <row r="38" spans="3:69" x14ac:dyDescent="0.15">
      <c r="H38" t="s">
        <v>0</v>
      </c>
    </row>
    <row r="48" spans="3:69" x14ac:dyDescent="0.15">
      <c r="H48"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pageSetUpPr fitToPage="1"/>
  </sheetPr>
  <dimension ref="B1:BQ50"/>
  <sheetViews>
    <sheetView topLeftCell="W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+E31/$C$7/31</f>
        <v>5.4838709677419361E-3</v>
      </c>
      <c r="G6" s="5"/>
      <c r="H6" s="3" t="str">
        <f>+E6</f>
        <v>Coût / chambre / jour</v>
      </c>
      <c r="I6" s="4">
        <f>+H31/$C$7/28</f>
        <v>6.0714285714285722E-3</v>
      </c>
      <c r="J6" s="5"/>
      <c r="K6" s="3" t="str">
        <f>+H6</f>
        <v>Coût / chambre / jour</v>
      </c>
      <c r="L6" s="4">
        <f>+K31/$C$7/31</f>
        <v>5.4838709677419361E-3</v>
      </c>
      <c r="M6" s="5"/>
      <c r="N6" s="3" t="str">
        <f>+K6</f>
        <v>Coût / chambre / jour</v>
      </c>
      <c r="O6" s="4">
        <f>+N31/$C$7/30</f>
        <v>5.6666666666666671E-3</v>
      </c>
      <c r="P6" s="6"/>
      <c r="Q6" s="3" t="str">
        <f>+N6</f>
        <v>Coût / chambre / jour</v>
      </c>
      <c r="R6" s="4">
        <f>+Q31/$C$7/31</f>
        <v>5.4838709677419361E-3</v>
      </c>
      <c r="S6" s="6"/>
      <c r="T6" s="3" t="str">
        <f>+Q6</f>
        <v>Coût / chambre / jour</v>
      </c>
      <c r="U6" s="4">
        <f>+T31/$C$7/30</f>
        <v>5.6666666666666671E-3</v>
      </c>
      <c r="V6" s="5"/>
      <c r="W6" s="3" t="str">
        <f>+T6</f>
        <v>Coût / chambre / jour</v>
      </c>
      <c r="X6" s="4">
        <f>+W31/$C$7/31</f>
        <v>5.4838709677419361E-3</v>
      </c>
      <c r="Y6" s="5"/>
      <c r="Z6" s="3" t="str">
        <f>+W6</f>
        <v>Coût / chambre / jour</v>
      </c>
      <c r="AA6" s="4">
        <f>+Z31/$C$7/31</f>
        <v>5.4838709677419361E-3</v>
      </c>
      <c r="AB6" s="5"/>
      <c r="AC6" s="3" t="str">
        <f>+Z6</f>
        <v>Coût / chambre / jour</v>
      </c>
      <c r="AD6" s="4">
        <f>+AC31/$C$7/30</f>
        <v>5.6666666666666671E-3</v>
      </c>
      <c r="AE6" s="5"/>
      <c r="AF6" s="3" t="str">
        <f>+AC6</f>
        <v>Coût / chambre / jour</v>
      </c>
      <c r="AG6" s="4">
        <f>+AF31/$C$7/31</f>
        <v>5.4838709677419361E-3</v>
      </c>
      <c r="AH6" s="5"/>
      <c r="AI6" s="3" t="str">
        <f>+AF6</f>
        <v>Coût / chambre / jour</v>
      </c>
      <c r="AJ6" s="4">
        <f>+AI31/$C$7/30</f>
        <v>5.6666666666666671E-3</v>
      </c>
      <c r="AK6" s="5"/>
      <c r="AL6" s="3" t="str">
        <f>+AI6</f>
        <v>Coût / chambre / jour</v>
      </c>
      <c r="AM6" s="4">
        <f>+AL31/$C$7/31</f>
        <v>5.4838709677419361E-3</v>
      </c>
      <c r="AN6" s="5"/>
      <c r="AO6" s="5"/>
      <c r="AP6" s="7" t="str">
        <f>+AL6</f>
        <v>Coût / chambre / jour</v>
      </c>
      <c r="AQ6" s="8">
        <f>+AP31/$C$7/365</f>
        <v>5.5890410958904114E-3</v>
      </c>
    </row>
    <row r="7" spans="2:56" x14ac:dyDescent="0.15">
      <c r="B7" s="9"/>
      <c r="C7" s="10">
        <f>+'Total des coûts d''exploitation'!C7</f>
        <v>100</v>
      </c>
      <c r="E7" s="14">
        <f>+E31/$AP31</f>
        <v>8.3333333333333329E-2</v>
      </c>
      <c r="F7" s="11"/>
      <c r="H7" s="14">
        <f>+H31/$AP31</f>
        <v>8.3333333333333329E-2</v>
      </c>
      <c r="I7" s="11"/>
      <c r="K7" s="14">
        <f>+K31/$AP31</f>
        <v>8.3333333333333329E-2</v>
      </c>
      <c r="L7" s="15"/>
      <c r="N7" s="14">
        <f>+N31/$AP31</f>
        <v>8.3333333333333329E-2</v>
      </c>
      <c r="O7" s="15"/>
      <c r="P7" s="12"/>
      <c r="Q7" s="14">
        <f>+Q31/$AP31</f>
        <v>8.3333333333333329E-2</v>
      </c>
      <c r="R7" s="15"/>
      <c r="S7" s="12"/>
      <c r="T7" s="14">
        <f>+T31/$AP31</f>
        <v>8.3333333333333329E-2</v>
      </c>
      <c r="U7" s="15"/>
      <c r="W7" s="14">
        <f>+W31/$AP31</f>
        <v>8.3333333333333329E-2</v>
      </c>
      <c r="X7" s="15"/>
      <c r="Z7" s="14">
        <f>+Z31/$AP31</f>
        <v>8.3333333333333329E-2</v>
      </c>
      <c r="AA7" s="15"/>
      <c r="AC7" s="14">
        <f>+AC31/$AP31</f>
        <v>8.3333333333333329E-2</v>
      </c>
      <c r="AD7" s="15"/>
      <c r="AF7" s="14">
        <f>+AF31/$AP31</f>
        <v>8.3333333333333329E-2</v>
      </c>
      <c r="AG7" s="15"/>
      <c r="AI7" s="14">
        <f>+AI31/$AP31</f>
        <v>8.3333333333333329E-2</v>
      </c>
      <c r="AJ7" s="15"/>
      <c r="AL7" s="14">
        <f>+AL31/$AP31</f>
        <v>8.3333333333333329E-2</v>
      </c>
      <c r="AM7" s="15"/>
      <c r="AP7" s="19">
        <f>+AP31/$AP31</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1" t="str">
        <f>+'Total des coûts d''exploitation'!AP8</f>
        <v>Total</v>
      </c>
      <c r="AQ8" s="10" t="str">
        <f>AM8</f>
        <v>(%)</v>
      </c>
    </row>
    <row r="9" spans="2:56" ht="14" thickBot="1" x14ac:dyDescent="0.2">
      <c r="B9" s="39"/>
      <c r="C9" s="40">
        <f>AP31/$C$7</f>
        <v>2.04</v>
      </c>
      <c r="E9" s="60" t="str">
        <f>+'Total des coûts d''exploitation'!E9</f>
        <v>Janvier 2023</v>
      </c>
      <c r="F9" s="83"/>
      <c r="G9" s="84"/>
      <c r="H9" s="61" t="str">
        <f>+'Total des coûts d''exploitation'!H9</f>
        <v>Février 2024</v>
      </c>
      <c r="I9" s="85"/>
      <c r="J9" s="84"/>
      <c r="K9" s="61" t="str">
        <f>+'Total des coûts d''exploitation'!K9</f>
        <v>Mars 2024</v>
      </c>
      <c r="L9" s="85"/>
      <c r="M9" s="84"/>
      <c r="N9" s="60" t="str">
        <f>+'Total des coûts d''exploitation'!N9</f>
        <v>Avril 2024</v>
      </c>
      <c r="O9" s="83"/>
      <c r="P9" s="86"/>
      <c r="Q9" s="60" t="str">
        <f>+'Total des coûts d''exploitation'!Q9</f>
        <v>Mai 2024</v>
      </c>
      <c r="R9" s="83"/>
      <c r="S9" s="86"/>
      <c r="T9" s="61" t="str">
        <f>+'Total des coûts d''exploitation'!T9</f>
        <v>Juin 2024</v>
      </c>
      <c r="U9" s="85"/>
      <c r="V9" s="84"/>
      <c r="W9" s="61" t="str">
        <f>+'Total des coûts d''exploitation'!W9</f>
        <v>Juillet 2024</v>
      </c>
      <c r="X9" s="85"/>
      <c r="Y9" s="84"/>
      <c r="Z9" s="61" t="str">
        <f>+'Total des coûts d''exploitation'!Z9</f>
        <v>Août 2024</v>
      </c>
      <c r="AA9" s="85"/>
      <c r="AB9" s="84"/>
      <c r="AC9" s="61" t="str">
        <f>+'Total des coûts d''exploitation'!AC9</f>
        <v>Septembre 2024</v>
      </c>
      <c r="AD9" s="85"/>
      <c r="AE9" s="84"/>
      <c r="AF9" s="61" t="str">
        <f>+'Total des coûts d''exploitation'!AF9</f>
        <v>Octobre 2024</v>
      </c>
      <c r="AG9" s="85"/>
      <c r="AH9" s="84"/>
      <c r="AI9" s="61" t="str">
        <f>+'Total des coûts d''exploitation'!AI9</f>
        <v>Novembre 2024</v>
      </c>
      <c r="AJ9" s="85"/>
      <c r="AK9" s="84"/>
      <c r="AL9" s="61" t="str">
        <f>+'Total des coûts d''exploitation'!AL9</f>
        <v>Décembre 2024</v>
      </c>
      <c r="AM9" s="85"/>
      <c r="AN9" s="84"/>
      <c r="AO9" s="84"/>
      <c r="AP9" s="62" t="str">
        <f>+'Total des coûts d''exploitation'!AP9</f>
        <v>Année</v>
      </c>
      <c r="AQ9" s="87"/>
      <c r="AR9" s="22"/>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Résultats'!C34</f>
        <v xml:space="preserve">Entretien &amp; Réparations </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81">
        <v>7902</v>
      </c>
      <c r="C13" s="27" t="s">
        <v>102</v>
      </c>
      <c r="E13" s="50">
        <v>1</v>
      </c>
      <c r="F13" s="57">
        <f t="shared" ref="F13:F29" si="0">E13/E$31</f>
        <v>5.8823529411764705E-2</v>
      </c>
      <c r="H13" s="47">
        <v>1</v>
      </c>
      <c r="I13" s="57">
        <f t="shared" ref="I13:I29" si="1">H13/H$31</f>
        <v>5.8823529411764705E-2</v>
      </c>
      <c r="J13" s="31"/>
      <c r="K13" s="47">
        <v>1</v>
      </c>
      <c r="L13" s="57">
        <f t="shared" ref="L13:L29" si="2">K13/K$31</f>
        <v>5.8823529411764705E-2</v>
      </c>
      <c r="M13" s="31"/>
      <c r="N13" s="47">
        <v>1</v>
      </c>
      <c r="O13" s="57">
        <f t="shared" ref="O13:O29" si="3">N13/N$31</f>
        <v>5.8823529411764705E-2</v>
      </c>
      <c r="P13" s="31"/>
      <c r="Q13" s="47">
        <v>1</v>
      </c>
      <c r="R13" s="57">
        <f t="shared" ref="R13:R29" si="4">Q13/Q$31</f>
        <v>5.8823529411764705E-2</v>
      </c>
      <c r="S13" s="31"/>
      <c r="T13" s="47">
        <v>1</v>
      </c>
      <c r="U13" s="57">
        <f t="shared" ref="U13:U29" si="5">T13/T$31</f>
        <v>5.8823529411764705E-2</v>
      </c>
      <c r="V13" s="31"/>
      <c r="W13" s="47">
        <v>1</v>
      </c>
      <c r="X13" s="57">
        <f t="shared" ref="X13:X29" si="6">W13/W$31</f>
        <v>5.8823529411764705E-2</v>
      </c>
      <c r="Y13" s="31"/>
      <c r="Z13" s="47">
        <v>1</v>
      </c>
      <c r="AA13" s="57">
        <f t="shared" ref="AA13:AA29" si="7">Z13/Z$31</f>
        <v>5.8823529411764705E-2</v>
      </c>
      <c r="AB13" s="31"/>
      <c r="AC13" s="47">
        <v>1</v>
      </c>
      <c r="AD13" s="57">
        <f t="shared" ref="AD13:AD29" si="8">AC13/AC$31</f>
        <v>5.8823529411764705E-2</v>
      </c>
      <c r="AE13" s="31"/>
      <c r="AF13" s="47">
        <v>1</v>
      </c>
      <c r="AG13" s="57">
        <f t="shared" ref="AG13:AG29" si="9">AF13/AF$31</f>
        <v>5.8823529411764705E-2</v>
      </c>
      <c r="AH13" s="31"/>
      <c r="AI13" s="47">
        <v>1</v>
      </c>
      <c r="AJ13" s="57">
        <f t="shared" ref="AJ13:AJ29" si="10">AI13/AI$31</f>
        <v>5.8823529411764705E-2</v>
      </c>
      <c r="AK13" s="31"/>
      <c r="AL13" s="47">
        <v>1</v>
      </c>
      <c r="AM13" s="57">
        <f t="shared" ref="AM13:AM29" si="11">AL13/AL$31</f>
        <v>5.8823529411764705E-2</v>
      </c>
      <c r="AN13" s="31"/>
      <c r="AO13" s="31"/>
      <c r="AP13" s="53">
        <f t="shared" ref="AP13:AP29" si="12">SUM(+$AL13+$AI13+$AF13+$AC13+$Z13+$W13+$T13+$Q13+$N13+$K13+$H13+$E13)</f>
        <v>12</v>
      </c>
      <c r="AQ13" s="54">
        <f t="shared" ref="AQ13:AQ29" si="13">AP13/AP$31</f>
        <v>5.8823529411764705E-2</v>
      </c>
      <c r="AR13" s="31"/>
      <c r="AS13" s="31"/>
      <c r="AT13" s="31"/>
      <c r="AU13" s="31"/>
      <c r="AV13" s="31"/>
      <c r="AW13" s="31"/>
      <c r="AX13" s="31"/>
      <c r="AY13" s="31"/>
      <c r="AZ13" s="31"/>
      <c r="BA13" s="31"/>
      <c r="BB13" s="31"/>
      <c r="BC13" s="31"/>
    </row>
    <row r="14" spans="2:56" x14ac:dyDescent="0.15">
      <c r="B14" s="30">
        <v>7904</v>
      </c>
      <c r="C14" s="27" t="s">
        <v>101</v>
      </c>
      <c r="E14" s="51">
        <v>1</v>
      </c>
      <c r="F14" s="58">
        <f t="shared" si="0"/>
        <v>5.8823529411764705E-2</v>
      </c>
      <c r="H14" s="48">
        <v>1</v>
      </c>
      <c r="I14" s="58">
        <f t="shared" si="1"/>
        <v>5.8823529411764705E-2</v>
      </c>
      <c r="J14" s="31"/>
      <c r="K14" s="48">
        <v>1</v>
      </c>
      <c r="L14" s="58">
        <f t="shared" si="2"/>
        <v>5.8823529411764705E-2</v>
      </c>
      <c r="M14" s="31"/>
      <c r="N14" s="48">
        <v>1</v>
      </c>
      <c r="O14" s="58">
        <f t="shared" si="3"/>
        <v>5.8823529411764705E-2</v>
      </c>
      <c r="P14" s="31"/>
      <c r="Q14" s="48">
        <v>1</v>
      </c>
      <c r="R14" s="58">
        <f t="shared" si="4"/>
        <v>5.8823529411764705E-2</v>
      </c>
      <c r="S14" s="31"/>
      <c r="T14" s="48">
        <v>1</v>
      </c>
      <c r="U14" s="58">
        <f t="shared" si="5"/>
        <v>5.8823529411764705E-2</v>
      </c>
      <c r="V14" s="31"/>
      <c r="W14" s="48">
        <v>1</v>
      </c>
      <c r="X14" s="58">
        <f t="shared" si="6"/>
        <v>5.8823529411764705E-2</v>
      </c>
      <c r="Y14" s="31"/>
      <c r="Z14" s="48">
        <v>1</v>
      </c>
      <c r="AA14" s="58">
        <f t="shared" si="7"/>
        <v>5.8823529411764705E-2</v>
      </c>
      <c r="AB14" s="31"/>
      <c r="AC14" s="48">
        <v>1</v>
      </c>
      <c r="AD14" s="58">
        <f t="shared" si="8"/>
        <v>5.8823529411764705E-2</v>
      </c>
      <c r="AE14" s="31"/>
      <c r="AF14" s="48">
        <v>1</v>
      </c>
      <c r="AG14" s="58">
        <f t="shared" si="9"/>
        <v>5.8823529411764705E-2</v>
      </c>
      <c r="AH14" s="31"/>
      <c r="AI14" s="48">
        <v>1</v>
      </c>
      <c r="AJ14" s="58">
        <f t="shared" si="10"/>
        <v>5.8823529411764705E-2</v>
      </c>
      <c r="AK14" s="31"/>
      <c r="AL14" s="48">
        <v>1</v>
      </c>
      <c r="AM14" s="58">
        <f t="shared" si="11"/>
        <v>5.8823529411764705E-2</v>
      </c>
      <c r="AN14" s="31"/>
      <c r="AO14" s="31"/>
      <c r="AP14" s="53">
        <f t="shared" si="12"/>
        <v>12</v>
      </c>
      <c r="AQ14" s="55">
        <f t="shared" si="13"/>
        <v>5.8823529411764705E-2</v>
      </c>
      <c r="AR14" s="31"/>
      <c r="AS14" s="31"/>
      <c r="AT14" s="31"/>
      <c r="AU14" s="31"/>
      <c r="AV14" s="31"/>
      <c r="AW14" s="31"/>
      <c r="AX14" s="31"/>
      <c r="AY14" s="31"/>
      <c r="AZ14" s="31"/>
      <c r="BA14" s="31"/>
      <c r="BB14" s="31"/>
      <c r="BC14" s="31"/>
    </row>
    <row r="15" spans="2:56" x14ac:dyDescent="0.15">
      <c r="B15" s="30">
        <v>7906</v>
      </c>
      <c r="C15" s="27" t="s">
        <v>100</v>
      </c>
      <c r="E15" s="50">
        <v>1</v>
      </c>
      <c r="F15" s="58">
        <f t="shared" si="0"/>
        <v>5.8823529411764705E-2</v>
      </c>
      <c r="G15" s="32" t="s">
        <v>0</v>
      </c>
      <c r="H15" s="47">
        <v>1</v>
      </c>
      <c r="I15" s="58">
        <f t="shared" si="1"/>
        <v>5.8823529411764705E-2</v>
      </c>
      <c r="J15" s="31"/>
      <c r="K15" s="47">
        <v>1</v>
      </c>
      <c r="L15" s="58">
        <f t="shared" si="2"/>
        <v>5.8823529411764705E-2</v>
      </c>
      <c r="M15" s="31"/>
      <c r="N15" s="47">
        <v>1</v>
      </c>
      <c r="O15" s="58">
        <f t="shared" si="3"/>
        <v>5.8823529411764705E-2</v>
      </c>
      <c r="P15" s="31"/>
      <c r="Q15" s="47">
        <v>1</v>
      </c>
      <c r="R15" s="58">
        <f t="shared" si="4"/>
        <v>5.8823529411764705E-2</v>
      </c>
      <c r="S15" s="31"/>
      <c r="T15" s="47">
        <v>1</v>
      </c>
      <c r="U15" s="58">
        <f t="shared" si="5"/>
        <v>5.8823529411764705E-2</v>
      </c>
      <c r="V15" s="31"/>
      <c r="W15" s="47">
        <v>1</v>
      </c>
      <c r="X15" s="58">
        <f t="shared" si="6"/>
        <v>5.8823529411764705E-2</v>
      </c>
      <c r="Y15" s="31"/>
      <c r="Z15" s="47">
        <v>1</v>
      </c>
      <c r="AA15" s="58">
        <f t="shared" si="7"/>
        <v>5.8823529411764705E-2</v>
      </c>
      <c r="AB15" s="31"/>
      <c r="AC15" s="47">
        <v>1</v>
      </c>
      <c r="AD15" s="58">
        <f t="shared" si="8"/>
        <v>5.8823529411764705E-2</v>
      </c>
      <c r="AE15" s="31"/>
      <c r="AF15" s="47">
        <v>1</v>
      </c>
      <c r="AG15" s="58">
        <f t="shared" si="9"/>
        <v>5.8823529411764705E-2</v>
      </c>
      <c r="AH15" s="31"/>
      <c r="AI15" s="47">
        <v>1</v>
      </c>
      <c r="AJ15" s="58">
        <f t="shared" si="10"/>
        <v>5.8823529411764705E-2</v>
      </c>
      <c r="AK15" s="31"/>
      <c r="AL15" s="47">
        <v>1</v>
      </c>
      <c r="AM15" s="58">
        <f t="shared" si="11"/>
        <v>5.8823529411764705E-2</v>
      </c>
      <c r="AN15" s="31"/>
      <c r="AO15" s="31"/>
      <c r="AP15" s="53">
        <f t="shared" si="12"/>
        <v>12</v>
      </c>
      <c r="AQ15" s="55">
        <f t="shared" si="13"/>
        <v>5.8823529411764705E-2</v>
      </c>
      <c r="AR15" s="31"/>
      <c r="AS15" s="31"/>
      <c r="AT15" s="31"/>
      <c r="AU15" s="31"/>
      <c r="AV15" s="31"/>
      <c r="AW15" s="31"/>
      <c r="AX15" s="31"/>
      <c r="AY15" s="31"/>
      <c r="AZ15" s="31"/>
      <c r="BA15" s="31"/>
      <c r="BB15" s="31"/>
      <c r="BC15" s="31"/>
    </row>
    <row r="16" spans="2:56" x14ac:dyDescent="0.15">
      <c r="B16" s="30">
        <v>7908</v>
      </c>
      <c r="C16" s="27" t="s">
        <v>99</v>
      </c>
      <c r="E16" s="50">
        <v>1</v>
      </c>
      <c r="F16" s="58">
        <f t="shared" si="0"/>
        <v>5.8823529411764705E-2</v>
      </c>
      <c r="H16" s="47">
        <v>1</v>
      </c>
      <c r="I16" s="58">
        <f t="shared" si="1"/>
        <v>5.8823529411764705E-2</v>
      </c>
      <c r="J16" s="31"/>
      <c r="K16" s="47">
        <v>1</v>
      </c>
      <c r="L16" s="58">
        <f t="shared" si="2"/>
        <v>5.8823529411764705E-2</v>
      </c>
      <c r="M16" s="31"/>
      <c r="N16" s="47">
        <v>1</v>
      </c>
      <c r="O16" s="58">
        <f t="shared" si="3"/>
        <v>5.8823529411764705E-2</v>
      </c>
      <c r="P16" s="31"/>
      <c r="Q16" s="47">
        <v>1</v>
      </c>
      <c r="R16" s="58">
        <f t="shared" si="4"/>
        <v>5.8823529411764705E-2</v>
      </c>
      <c r="S16" s="31"/>
      <c r="T16" s="47">
        <v>1</v>
      </c>
      <c r="U16" s="58">
        <f t="shared" si="5"/>
        <v>5.8823529411764705E-2</v>
      </c>
      <c r="V16" s="31"/>
      <c r="W16" s="47">
        <v>1</v>
      </c>
      <c r="X16" s="58">
        <f t="shared" si="6"/>
        <v>5.8823529411764705E-2</v>
      </c>
      <c r="Y16" s="31"/>
      <c r="Z16" s="47">
        <v>1</v>
      </c>
      <c r="AA16" s="58">
        <f t="shared" si="7"/>
        <v>5.8823529411764705E-2</v>
      </c>
      <c r="AB16" s="31"/>
      <c r="AC16" s="47">
        <v>1</v>
      </c>
      <c r="AD16" s="58">
        <f t="shared" si="8"/>
        <v>5.8823529411764705E-2</v>
      </c>
      <c r="AE16" s="31"/>
      <c r="AF16" s="47">
        <v>1</v>
      </c>
      <c r="AG16" s="58">
        <f t="shared" si="9"/>
        <v>5.8823529411764705E-2</v>
      </c>
      <c r="AH16" s="31"/>
      <c r="AI16" s="47">
        <v>1</v>
      </c>
      <c r="AJ16" s="58">
        <f t="shared" si="10"/>
        <v>5.8823529411764705E-2</v>
      </c>
      <c r="AK16" s="31"/>
      <c r="AL16" s="47">
        <v>1</v>
      </c>
      <c r="AM16" s="58">
        <f t="shared" si="11"/>
        <v>5.8823529411764705E-2</v>
      </c>
      <c r="AN16" s="31"/>
      <c r="AO16" s="31"/>
      <c r="AP16" s="53">
        <f t="shared" si="12"/>
        <v>12</v>
      </c>
      <c r="AQ16" s="55">
        <f t="shared" si="13"/>
        <v>5.8823529411764705E-2</v>
      </c>
      <c r="AR16" s="31"/>
      <c r="AS16" s="31"/>
      <c r="AT16" s="31"/>
      <c r="AU16" s="31"/>
      <c r="AV16" s="31"/>
      <c r="AW16" s="31"/>
      <c r="AX16" s="31"/>
      <c r="AY16" s="31"/>
      <c r="AZ16" s="31"/>
      <c r="BA16" s="31"/>
      <c r="BB16" s="31"/>
      <c r="BC16" s="31"/>
    </row>
    <row r="17" spans="2:55" x14ac:dyDescent="0.15">
      <c r="B17" s="30">
        <v>7910</v>
      </c>
      <c r="C17" s="27" t="s">
        <v>98</v>
      </c>
      <c r="E17" s="50">
        <v>1</v>
      </c>
      <c r="F17" s="58">
        <f t="shared" si="0"/>
        <v>5.8823529411764705E-2</v>
      </c>
      <c r="H17" s="47">
        <v>1</v>
      </c>
      <c r="I17" s="58">
        <f t="shared" si="1"/>
        <v>5.8823529411764705E-2</v>
      </c>
      <c r="J17" s="31"/>
      <c r="K17" s="47">
        <v>1</v>
      </c>
      <c r="L17" s="58">
        <f t="shared" si="2"/>
        <v>5.8823529411764705E-2</v>
      </c>
      <c r="M17" s="31"/>
      <c r="N17" s="47">
        <v>1</v>
      </c>
      <c r="O17" s="58">
        <f t="shared" si="3"/>
        <v>5.8823529411764705E-2</v>
      </c>
      <c r="P17" s="31"/>
      <c r="Q17" s="47">
        <v>1</v>
      </c>
      <c r="R17" s="58">
        <f t="shared" si="4"/>
        <v>5.8823529411764705E-2</v>
      </c>
      <c r="S17" s="31"/>
      <c r="T17" s="47">
        <v>1</v>
      </c>
      <c r="U17" s="58">
        <f t="shared" si="5"/>
        <v>5.8823529411764705E-2</v>
      </c>
      <c r="V17" s="31"/>
      <c r="W17" s="47">
        <v>1</v>
      </c>
      <c r="X17" s="58">
        <f t="shared" si="6"/>
        <v>5.8823529411764705E-2</v>
      </c>
      <c r="Y17" s="31"/>
      <c r="Z17" s="47">
        <v>1</v>
      </c>
      <c r="AA17" s="58">
        <f t="shared" si="7"/>
        <v>5.8823529411764705E-2</v>
      </c>
      <c r="AB17" s="31"/>
      <c r="AC17" s="47">
        <v>1</v>
      </c>
      <c r="AD17" s="58">
        <f t="shared" si="8"/>
        <v>5.8823529411764705E-2</v>
      </c>
      <c r="AE17" s="31"/>
      <c r="AF17" s="47">
        <v>1</v>
      </c>
      <c r="AG17" s="58">
        <f t="shared" si="9"/>
        <v>5.8823529411764705E-2</v>
      </c>
      <c r="AH17" s="31"/>
      <c r="AI17" s="47">
        <v>1</v>
      </c>
      <c r="AJ17" s="58">
        <f t="shared" si="10"/>
        <v>5.8823529411764705E-2</v>
      </c>
      <c r="AK17" s="31"/>
      <c r="AL17" s="47">
        <v>1</v>
      </c>
      <c r="AM17" s="58">
        <f t="shared" si="11"/>
        <v>5.8823529411764705E-2</v>
      </c>
      <c r="AN17" s="31"/>
      <c r="AO17" s="31"/>
      <c r="AP17" s="53">
        <f t="shared" si="12"/>
        <v>12</v>
      </c>
      <c r="AQ17" s="55">
        <f t="shared" si="13"/>
        <v>5.8823529411764705E-2</v>
      </c>
      <c r="AR17" s="31"/>
      <c r="AS17" s="31"/>
      <c r="AT17" s="31"/>
      <c r="AU17" s="31"/>
      <c r="AV17" s="31"/>
      <c r="AW17" s="31"/>
      <c r="AX17" s="31"/>
      <c r="AY17" s="31"/>
      <c r="AZ17" s="31"/>
      <c r="BA17" s="31"/>
      <c r="BB17" s="31"/>
      <c r="BC17" s="31"/>
    </row>
    <row r="18" spans="2:55" x14ac:dyDescent="0.15">
      <c r="B18" s="30">
        <v>7912</v>
      </c>
      <c r="C18" s="27" t="s">
        <v>97</v>
      </c>
      <c r="E18" s="50">
        <v>1</v>
      </c>
      <c r="F18" s="58">
        <f t="shared" si="0"/>
        <v>5.8823529411764705E-2</v>
      </c>
      <c r="H18" s="47">
        <v>1</v>
      </c>
      <c r="I18" s="58">
        <f t="shared" si="1"/>
        <v>5.8823529411764705E-2</v>
      </c>
      <c r="J18" s="31"/>
      <c r="K18" s="47">
        <v>1</v>
      </c>
      <c r="L18" s="58">
        <f t="shared" si="2"/>
        <v>5.8823529411764705E-2</v>
      </c>
      <c r="M18" s="31"/>
      <c r="N18" s="47">
        <v>1</v>
      </c>
      <c r="O18" s="58">
        <f t="shared" si="3"/>
        <v>5.8823529411764705E-2</v>
      </c>
      <c r="P18" s="31"/>
      <c r="Q18" s="47">
        <v>1</v>
      </c>
      <c r="R18" s="58">
        <f t="shared" si="4"/>
        <v>5.8823529411764705E-2</v>
      </c>
      <c r="S18" s="31"/>
      <c r="T18" s="47">
        <v>1</v>
      </c>
      <c r="U18" s="58">
        <f t="shared" si="5"/>
        <v>5.8823529411764705E-2</v>
      </c>
      <c r="V18" s="31"/>
      <c r="W18" s="47">
        <v>1</v>
      </c>
      <c r="X18" s="58">
        <f t="shared" si="6"/>
        <v>5.8823529411764705E-2</v>
      </c>
      <c r="Y18" s="31"/>
      <c r="Z18" s="47">
        <v>1</v>
      </c>
      <c r="AA18" s="58">
        <f t="shared" si="7"/>
        <v>5.8823529411764705E-2</v>
      </c>
      <c r="AB18" s="31"/>
      <c r="AC18" s="47">
        <v>1</v>
      </c>
      <c r="AD18" s="58">
        <f t="shared" si="8"/>
        <v>5.8823529411764705E-2</v>
      </c>
      <c r="AE18" s="31"/>
      <c r="AF18" s="47">
        <v>1</v>
      </c>
      <c r="AG18" s="58">
        <f t="shared" si="9"/>
        <v>5.8823529411764705E-2</v>
      </c>
      <c r="AH18" s="31"/>
      <c r="AI18" s="47">
        <v>1</v>
      </c>
      <c r="AJ18" s="58">
        <f t="shared" si="10"/>
        <v>5.8823529411764705E-2</v>
      </c>
      <c r="AK18" s="31"/>
      <c r="AL18" s="47">
        <v>1</v>
      </c>
      <c r="AM18" s="58">
        <f t="shared" si="11"/>
        <v>5.8823529411764705E-2</v>
      </c>
      <c r="AN18" s="31"/>
      <c r="AO18" s="31"/>
      <c r="AP18" s="53">
        <f t="shared" si="12"/>
        <v>12</v>
      </c>
      <c r="AQ18" s="55">
        <f t="shared" si="13"/>
        <v>5.8823529411764705E-2</v>
      </c>
      <c r="AR18" s="31"/>
      <c r="AS18" s="33"/>
      <c r="AT18" s="31"/>
      <c r="AU18" s="31"/>
      <c r="AV18" s="31"/>
      <c r="AW18" s="31"/>
      <c r="AX18" s="31"/>
      <c r="AY18" s="31"/>
      <c r="AZ18" s="31"/>
      <c r="BA18" s="31"/>
      <c r="BB18" s="31"/>
      <c r="BC18" s="31"/>
    </row>
    <row r="19" spans="2:55" x14ac:dyDescent="0.15">
      <c r="B19" s="30">
        <v>7914</v>
      </c>
      <c r="C19" s="27" t="s">
        <v>96</v>
      </c>
      <c r="E19" s="50">
        <v>1</v>
      </c>
      <c r="F19" s="58">
        <f t="shared" si="0"/>
        <v>5.8823529411764705E-2</v>
      </c>
      <c r="H19" s="47">
        <v>1</v>
      </c>
      <c r="I19" s="58">
        <f t="shared" si="1"/>
        <v>5.8823529411764705E-2</v>
      </c>
      <c r="J19" s="31"/>
      <c r="K19" s="47">
        <v>1</v>
      </c>
      <c r="L19" s="58">
        <f t="shared" si="2"/>
        <v>5.8823529411764705E-2</v>
      </c>
      <c r="M19" s="31"/>
      <c r="N19" s="47">
        <v>1</v>
      </c>
      <c r="O19" s="58">
        <f t="shared" si="3"/>
        <v>5.8823529411764705E-2</v>
      </c>
      <c r="P19" s="31"/>
      <c r="Q19" s="47">
        <v>1</v>
      </c>
      <c r="R19" s="58">
        <f t="shared" si="4"/>
        <v>5.8823529411764705E-2</v>
      </c>
      <c r="S19" s="31"/>
      <c r="T19" s="47">
        <v>1</v>
      </c>
      <c r="U19" s="58">
        <f t="shared" si="5"/>
        <v>5.8823529411764705E-2</v>
      </c>
      <c r="V19" s="31"/>
      <c r="W19" s="47">
        <v>1</v>
      </c>
      <c r="X19" s="58">
        <f t="shared" si="6"/>
        <v>5.8823529411764705E-2</v>
      </c>
      <c r="Y19" s="31"/>
      <c r="Z19" s="47">
        <v>1</v>
      </c>
      <c r="AA19" s="58">
        <f t="shared" si="7"/>
        <v>5.8823529411764705E-2</v>
      </c>
      <c r="AB19" s="31"/>
      <c r="AC19" s="47">
        <v>1</v>
      </c>
      <c r="AD19" s="58">
        <f t="shared" si="8"/>
        <v>5.8823529411764705E-2</v>
      </c>
      <c r="AE19" s="31"/>
      <c r="AF19" s="47">
        <v>1</v>
      </c>
      <c r="AG19" s="58">
        <f t="shared" si="9"/>
        <v>5.8823529411764705E-2</v>
      </c>
      <c r="AH19" s="31"/>
      <c r="AI19" s="47">
        <v>1</v>
      </c>
      <c r="AJ19" s="58">
        <f t="shared" si="10"/>
        <v>5.8823529411764705E-2</v>
      </c>
      <c r="AK19" s="31"/>
      <c r="AL19" s="47">
        <v>1</v>
      </c>
      <c r="AM19" s="58">
        <f t="shared" si="11"/>
        <v>5.8823529411764705E-2</v>
      </c>
      <c r="AN19" s="31"/>
      <c r="AO19" s="31"/>
      <c r="AP19" s="53">
        <f t="shared" si="12"/>
        <v>12</v>
      </c>
      <c r="AQ19" s="55">
        <f t="shared" si="13"/>
        <v>5.8823529411764705E-2</v>
      </c>
      <c r="AR19" s="31"/>
      <c r="AS19" s="31"/>
      <c r="AT19" s="31"/>
      <c r="AU19" s="31"/>
      <c r="AV19" s="31"/>
      <c r="AW19" s="31"/>
      <c r="AX19" s="31"/>
      <c r="AY19" s="31"/>
      <c r="AZ19" s="31"/>
      <c r="BA19" s="31"/>
      <c r="BB19" s="31"/>
      <c r="BC19" s="31"/>
    </row>
    <row r="20" spans="2:55" x14ac:dyDescent="0.15">
      <c r="B20" s="81">
        <v>7916</v>
      </c>
      <c r="C20" s="27" t="s">
        <v>95</v>
      </c>
      <c r="E20" s="50">
        <v>1</v>
      </c>
      <c r="F20" s="58">
        <f t="shared" si="0"/>
        <v>5.8823529411764705E-2</v>
      </c>
      <c r="H20" s="47">
        <v>1</v>
      </c>
      <c r="I20" s="58">
        <f t="shared" si="1"/>
        <v>5.8823529411764705E-2</v>
      </c>
      <c r="J20" s="31"/>
      <c r="K20" s="47">
        <v>1</v>
      </c>
      <c r="L20" s="58">
        <f t="shared" si="2"/>
        <v>5.8823529411764705E-2</v>
      </c>
      <c r="M20" s="31"/>
      <c r="N20" s="47">
        <v>1</v>
      </c>
      <c r="O20" s="58">
        <f t="shared" si="3"/>
        <v>5.8823529411764705E-2</v>
      </c>
      <c r="P20" s="31"/>
      <c r="Q20" s="47">
        <v>1</v>
      </c>
      <c r="R20" s="58">
        <f t="shared" si="4"/>
        <v>5.8823529411764705E-2</v>
      </c>
      <c r="S20" s="31"/>
      <c r="T20" s="47">
        <v>1</v>
      </c>
      <c r="U20" s="58">
        <f t="shared" si="5"/>
        <v>5.8823529411764705E-2</v>
      </c>
      <c r="V20" s="31"/>
      <c r="W20" s="47">
        <v>1</v>
      </c>
      <c r="X20" s="58">
        <f t="shared" si="6"/>
        <v>5.8823529411764705E-2</v>
      </c>
      <c r="Y20" s="31"/>
      <c r="Z20" s="47">
        <v>1</v>
      </c>
      <c r="AA20" s="58">
        <f t="shared" si="7"/>
        <v>5.8823529411764705E-2</v>
      </c>
      <c r="AB20" s="31"/>
      <c r="AC20" s="47">
        <v>1</v>
      </c>
      <c r="AD20" s="58">
        <f t="shared" si="8"/>
        <v>5.8823529411764705E-2</v>
      </c>
      <c r="AE20" s="31"/>
      <c r="AF20" s="47">
        <v>1</v>
      </c>
      <c r="AG20" s="58">
        <f t="shared" si="9"/>
        <v>5.8823529411764705E-2</v>
      </c>
      <c r="AH20" s="31"/>
      <c r="AI20" s="47">
        <v>1</v>
      </c>
      <c r="AJ20" s="58">
        <f t="shared" si="10"/>
        <v>5.8823529411764705E-2</v>
      </c>
      <c r="AK20" s="31"/>
      <c r="AL20" s="47">
        <v>1</v>
      </c>
      <c r="AM20" s="58">
        <f t="shared" si="11"/>
        <v>5.8823529411764705E-2</v>
      </c>
      <c r="AN20" s="31"/>
      <c r="AO20" s="31"/>
      <c r="AP20" s="53">
        <f t="shared" si="12"/>
        <v>12</v>
      </c>
      <c r="AQ20" s="55">
        <f t="shared" si="13"/>
        <v>5.8823529411764705E-2</v>
      </c>
      <c r="AR20" s="31"/>
      <c r="AS20" s="31"/>
      <c r="AT20" s="31"/>
      <c r="AU20" s="31"/>
      <c r="AV20" s="31"/>
      <c r="AW20" s="31"/>
      <c r="AX20" s="31"/>
      <c r="AY20" s="31"/>
      <c r="AZ20" s="31"/>
      <c r="BA20" s="31"/>
      <c r="BB20" s="31"/>
      <c r="BC20" s="31"/>
    </row>
    <row r="21" spans="2:55" x14ac:dyDescent="0.15">
      <c r="B21" s="30">
        <v>7918</v>
      </c>
      <c r="C21" s="27" t="s">
        <v>94</v>
      </c>
      <c r="E21" s="50">
        <v>1</v>
      </c>
      <c r="F21" s="58">
        <f t="shared" si="0"/>
        <v>5.8823529411764705E-2</v>
      </c>
      <c r="H21" s="47">
        <v>1</v>
      </c>
      <c r="I21" s="58">
        <f t="shared" si="1"/>
        <v>5.8823529411764705E-2</v>
      </c>
      <c r="J21" s="31"/>
      <c r="K21" s="47">
        <v>1</v>
      </c>
      <c r="L21" s="58">
        <f t="shared" si="2"/>
        <v>5.8823529411764705E-2</v>
      </c>
      <c r="M21" s="31"/>
      <c r="N21" s="47">
        <v>1</v>
      </c>
      <c r="O21" s="58">
        <f t="shared" si="3"/>
        <v>5.8823529411764705E-2</v>
      </c>
      <c r="P21" s="31"/>
      <c r="Q21" s="47">
        <v>1</v>
      </c>
      <c r="R21" s="58">
        <f t="shared" si="4"/>
        <v>5.8823529411764705E-2</v>
      </c>
      <c r="S21" s="31"/>
      <c r="T21" s="47">
        <v>1</v>
      </c>
      <c r="U21" s="58">
        <f t="shared" si="5"/>
        <v>5.8823529411764705E-2</v>
      </c>
      <c r="V21" s="31"/>
      <c r="W21" s="47">
        <v>1</v>
      </c>
      <c r="X21" s="58">
        <f t="shared" si="6"/>
        <v>5.8823529411764705E-2</v>
      </c>
      <c r="Y21" s="31"/>
      <c r="Z21" s="47">
        <v>1</v>
      </c>
      <c r="AA21" s="58">
        <f t="shared" si="7"/>
        <v>5.8823529411764705E-2</v>
      </c>
      <c r="AB21" s="31"/>
      <c r="AC21" s="47">
        <v>1</v>
      </c>
      <c r="AD21" s="58">
        <f t="shared" si="8"/>
        <v>5.8823529411764705E-2</v>
      </c>
      <c r="AE21" s="31"/>
      <c r="AF21" s="47">
        <v>1</v>
      </c>
      <c r="AG21" s="58">
        <f t="shared" si="9"/>
        <v>5.8823529411764705E-2</v>
      </c>
      <c r="AH21" s="31"/>
      <c r="AI21" s="47">
        <v>1</v>
      </c>
      <c r="AJ21" s="58">
        <f t="shared" si="10"/>
        <v>5.8823529411764705E-2</v>
      </c>
      <c r="AK21" s="31"/>
      <c r="AL21" s="47">
        <v>1</v>
      </c>
      <c r="AM21" s="58">
        <f t="shared" si="11"/>
        <v>5.8823529411764705E-2</v>
      </c>
      <c r="AN21" s="31"/>
      <c r="AO21" s="31"/>
      <c r="AP21" s="53">
        <f t="shared" si="12"/>
        <v>12</v>
      </c>
      <c r="AQ21" s="55">
        <f t="shared" si="13"/>
        <v>5.8823529411764705E-2</v>
      </c>
      <c r="AR21" s="31"/>
      <c r="AS21" s="31"/>
      <c r="AT21" s="31"/>
      <c r="AU21" s="31"/>
      <c r="AV21" s="31"/>
      <c r="AW21" s="31"/>
      <c r="AX21" s="31"/>
      <c r="AY21" s="31"/>
      <c r="AZ21" s="31"/>
      <c r="BA21" s="31"/>
      <c r="BB21" s="31"/>
      <c r="BC21" s="31"/>
    </row>
    <row r="22" spans="2:55" x14ac:dyDescent="0.15">
      <c r="B22" s="30">
        <v>7920</v>
      </c>
      <c r="C22" s="27" t="s">
        <v>93</v>
      </c>
      <c r="E22" s="50">
        <v>1</v>
      </c>
      <c r="F22" s="58">
        <f t="shared" si="0"/>
        <v>5.8823529411764705E-2</v>
      </c>
      <c r="H22" s="47">
        <v>1</v>
      </c>
      <c r="I22" s="58">
        <f t="shared" si="1"/>
        <v>5.8823529411764705E-2</v>
      </c>
      <c r="J22" s="31"/>
      <c r="K22" s="47">
        <v>1</v>
      </c>
      <c r="L22" s="58">
        <f t="shared" si="2"/>
        <v>5.8823529411764705E-2</v>
      </c>
      <c r="M22" s="31"/>
      <c r="N22" s="47">
        <v>1</v>
      </c>
      <c r="O22" s="58">
        <f t="shared" si="3"/>
        <v>5.8823529411764705E-2</v>
      </c>
      <c r="P22" s="31"/>
      <c r="Q22" s="47">
        <v>1</v>
      </c>
      <c r="R22" s="58">
        <f t="shared" si="4"/>
        <v>5.8823529411764705E-2</v>
      </c>
      <c r="S22" s="31"/>
      <c r="T22" s="47">
        <v>1</v>
      </c>
      <c r="U22" s="58">
        <f t="shared" si="5"/>
        <v>5.8823529411764705E-2</v>
      </c>
      <c r="V22" s="31"/>
      <c r="W22" s="47">
        <v>1</v>
      </c>
      <c r="X22" s="58">
        <f t="shared" si="6"/>
        <v>5.8823529411764705E-2</v>
      </c>
      <c r="Y22" s="31"/>
      <c r="Z22" s="47">
        <v>1</v>
      </c>
      <c r="AA22" s="58">
        <f t="shared" si="7"/>
        <v>5.8823529411764705E-2</v>
      </c>
      <c r="AB22" s="31"/>
      <c r="AC22" s="47">
        <v>1</v>
      </c>
      <c r="AD22" s="58">
        <f t="shared" si="8"/>
        <v>5.8823529411764705E-2</v>
      </c>
      <c r="AE22" s="31"/>
      <c r="AF22" s="47">
        <v>1</v>
      </c>
      <c r="AG22" s="58">
        <f t="shared" si="9"/>
        <v>5.8823529411764705E-2</v>
      </c>
      <c r="AH22" s="31"/>
      <c r="AI22" s="47">
        <v>1</v>
      </c>
      <c r="AJ22" s="58">
        <f t="shared" si="10"/>
        <v>5.8823529411764705E-2</v>
      </c>
      <c r="AK22" s="31"/>
      <c r="AL22" s="47">
        <v>1</v>
      </c>
      <c r="AM22" s="58">
        <f t="shared" si="11"/>
        <v>5.8823529411764705E-2</v>
      </c>
      <c r="AN22" s="31"/>
      <c r="AO22" s="31"/>
      <c r="AP22" s="53">
        <f t="shared" si="12"/>
        <v>12</v>
      </c>
      <c r="AQ22" s="55">
        <f t="shared" si="13"/>
        <v>5.8823529411764705E-2</v>
      </c>
      <c r="AR22" s="31"/>
      <c r="AS22" s="31"/>
      <c r="AT22" s="31"/>
      <c r="AU22" s="31"/>
      <c r="AV22" s="31"/>
      <c r="AW22" s="31"/>
      <c r="AX22" s="31"/>
      <c r="AY22" s="31"/>
      <c r="AZ22" s="31"/>
      <c r="BA22" s="31"/>
      <c r="BB22" s="31"/>
      <c r="BC22" s="31"/>
    </row>
    <row r="23" spans="2:55" x14ac:dyDescent="0.15">
      <c r="B23" s="30">
        <v>7922</v>
      </c>
      <c r="C23" s="27" t="s">
        <v>92</v>
      </c>
      <c r="E23" s="50">
        <v>1</v>
      </c>
      <c r="F23" s="58">
        <f t="shared" si="0"/>
        <v>5.8823529411764705E-2</v>
      </c>
      <c r="H23" s="47">
        <v>1</v>
      </c>
      <c r="I23" s="58">
        <f t="shared" si="1"/>
        <v>5.8823529411764705E-2</v>
      </c>
      <c r="J23" s="31"/>
      <c r="K23" s="47">
        <v>1</v>
      </c>
      <c r="L23" s="58">
        <f t="shared" si="2"/>
        <v>5.8823529411764705E-2</v>
      </c>
      <c r="M23" s="31"/>
      <c r="N23" s="47">
        <v>1</v>
      </c>
      <c r="O23" s="58">
        <f t="shared" si="3"/>
        <v>5.8823529411764705E-2</v>
      </c>
      <c r="P23" s="31"/>
      <c r="Q23" s="47">
        <v>1</v>
      </c>
      <c r="R23" s="58">
        <f t="shared" si="4"/>
        <v>5.8823529411764705E-2</v>
      </c>
      <c r="S23" s="31"/>
      <c r="T23" s="47">
        <v>1</v>
      </c>
      <c r="U23" s="58">
        <f t="shared" si="5"/>
        <v>5.8823529411764705E-2</v>
      </c>
      <c r="V23" s="31"/>
      <c r="W23" s="47">
        <v>1</v>
      </c>
      <c r="X23" s="58">
        <f t="shared" si="6"/>
        <v>5.8823529411764705E-2</v>
      </c>
      <c r="Y23" s="31"/>
      <c r="Z23" s="47">
        <v>1</v>
      </c>
      <c r="AA23" s="58">
        <f t="shared" si="7"/>
        <v>5.8823529411764705E-2</v>
      </c>
      <c r="AB23" s="31"/>
      <c r="AC23" s="47">
        <v>1</v>
      </c>
      <c r="AD23" s="58">
        <f t="shared" si="8"/>
        <v>5.8823529411764705E-2</v>
      </c>
      <c r="AE23" s="31"/>
      <c r="AF23" s="47">
        <v>1</v>
      </c>
      <c r="AG23" s="58">
        <f t="shared" si="9"/>
        <v>5.8823529411764705E-2</v>
      </c>
      <c r="AH23" s="31"/>
      <c r="AI23" s="47">
        <v>1</v>
      </c>
      <c r="AJ23" s="58">
        <f t="shared" si="10"/>
        <v>5.8823529411764705E-2</v>
      </c>
      <c r="AK23" s="31"/>
      <c r="AL23" s="47">
        <v>1</v>
      </c>
      <c r="AM23" s="58">
        <f t="shared" si="11"/>
        <v>5.8823529411764705E-2</v>
      </c>
      <c r="AN23" s="31"/>
      <c r="AO23" s="31"/>
      <c r="AP23" s="53">
        <f t="shared" si="12"/>
        <v>12</v>
      </c>
      <c r="AQ23" s="55">
        <f t="shared" si="13"/>
        <v>5.8823529411764705E-2</v>
      </c>
      <c r="AR23" s="31"/>
      <c r="AS23" s="31"/>
      <c r="AT23" s="31"/>
      <c r="AU23" s="31"/>
      <c r="AV23" s="31"/>
      <c r="AW23" s="31"/>
      <c r="AX23" s="31"/>
      <c r="AY23" s="31"/>
      <c r="AZ23" s="31"/>
      <c r="BA23" s="31"/>
      <c r="BB23" s="31"/>
      <c r="BC23" s="31"/>
    </row>
    <row r="24" spans="2:55" x14ac:dyDescent="0.15">
      <c r="B24" s="30">
        <v>7924</v>
      </c>
      <c r="C24" s="27" t="s">
        <v>91</v>
      </c>
      <c r="E24" s="50">
        <v>1</v>
      </c>
      <c r="F24" s="58">
        <f t="shared" si="0"/>
        <v>5.8823529411764705E-2</v>
      </c>
      <c r="H24" s="47">
        <v>1</v>
      </c>
      <c r="I24" s="58">
        <f t="shared" si="1"/>
        <v>5.8823529411764705E-2</v>
      </c>
      <c r="K24" s="47">
        <v>1</v>
      </c>
      <c r="L24" s="58">
        <f t="shared" si="2"/>
        <v>5.8823529411764705E-2</v>
      </c>
      <c r="N24" s="47">
        <v>1</v>
      </c>
      <c r="O24" s="58">
        <f t="shared" si="3"/>
        <v>5.8823529411764705E-2</v>
      </c>
      <c r="Q24" s="47">
        <v>1</v>
      </c>
      <c r="R24" s="58">
        <f t="shared" si="4"/>
        <v>5.8823529411764705E-2</v>
      </c>
      <c r="T24" s="47">
        <v>1</v>
      </c>
      <c r="U24" s="58">
        <f t="shared" si="5"/>
        <v>5.8823529411764705E-2</v>
      </c>
      <c r="W24" s="47">
        <v>1</v>
      </c>
      <c r="X24" s="58">
        <f t="shared" si="6"/>
        <v>5.8823529411764705E-2</v>
      </c>
      <c r="Z24" s="47">
        <v>1</v>
      </c>
      <c r="AA24" s="58">
        <f t="shared" si="7"/>
        <v>5.8823529411764705E-2</v>
      </c>
      <c r="AC24" s="47">
        <v>1</v>
      </c>
      <c r="AD24" s="58">
        <f t="shared" si="8"/>
        <v>5.8823529411764705E-2</v>
      </c>
      <c r="AF24" s="47">
        <v>1</v>
      </c>
      <c r="AG24" s="58">
        <f t="shared" si="9"/>
        <v>5.8823529411764705E-2</v>
      </c>
      <c r="AI24" s="47">
        <v>1</v>
      </c>
      <c r="AJ24" s="58">
        <f t="shared" si="10"/>
        <v>5.8823529411764705E-2</v>
      </c>
      <c r="AL24" s="47">
        <v>1</v>
      </c>
      <c r="AM24" s="58">
        <f t="shared" si="11"/>
        <v>5.8823529411764705E-2</v>
      </c>
      <c r="AP24" s="53">
        <f t="shared" si="12"/>
        <v>12</v>
      </c>
      <c r="AQ24" s="55">
        <f t="shared" si="13"/>
        <v>5.8823529411764705E-2</v>
      </c>
    </row>
    <row r="25" spans="2:55" x14ac:dyDescent="0.15">
      <c r="B25" s="30">
        <v>7928</v>
      </c>
      <c r="C25" s="27" t="s">
        <v>90</v>
      </c>
      <c r="E25" s="50">
        <v>1</v>
      </c>
      <c r="F25" s="58">
        <f t="shared" si="0"/>
        <v>5.8823529411764705E-2</v>
      </c>
      <c r="H25" s="47">
        <v>1</v>
      </c>
      <c r="I25" s="58">
        <f t="shared" si="1"/>
        <v>5.8823529411764705E-2</v>
      </c>
      <c r="K25" s="47">
        <v>1</v>
      </c>
      <c r="L25" s="58">
        <f t="shared" si="2"/>
        <v>5.8823529411764705E-2</v>
      </c>
      <c r="N25" s="47">
        <v>1</v>
      </c>
      <c r="O25" s="58">
        <f t="shared" si="3"/>
        <v>5.8823529411764705E-2</v>
      </c>
      <c r="Q25" s="47">
        <v>1</v>
      </c>
      <c r="R25" s="58">
        <f t="shared" si="4"/>
        <v>5.8823529411764705E-2</v>
      </c>
      <c r="T25" s="47">
        <v>1</v>
      </c>
      <c r="U25" s="58">
        <f t="shared" si="5"/>
        <v>5.8823529411764705E-2</v>
      </c>
      <c r="W25" s="47">
        <v>1</v>
      </c>
      <c r="X25" s="58">
        <f t="shared" si="6"/>
        <v>5.8823529411764705E-2</v>
      </c>
      <c r="Z25" s="47">
        <v>1</v>
      </c>
      <c r="AA25" s="58">
        <f t="shared" si="7"/>
        <v>5.8823529411764705E-2</v>
      </c>
      <c r="AC25" s="47">
        <v>1</v>
      </c>
      <c r="AD25" s="58">
        <f t="shared" si="8"/>
        <v>5.8823529411764705E-2</v>
      </c>
      <c r="AF25" s="47">
        <v>1</v>
      </c>
      <c r="AG25" s="58">
        <f t="shared" si="9"/>
        <v>5.8823529411764705E-2</v>
      </c>
      <c r="AI25" s="47">
        <v>1</v>
      </c>
      <c r="AJ25" s="58">
        <f t="shared" si="10"/>
        <v>5.8823529411764705E-2</v>
      </c>
      <c r="AL25" s="47">
        <v>1</v>
      </c>
      <c r="AM25" s="58">
        <f t="shared" si="11"/>
        <v>5.8823529411764705E-2</v>
      </c>
      <c r="AP25" s="53">
        <f t="shared" si="12"/>
        <v>12</v>
      </c>
      <c r="AQ25" s="55">
        <f t="shared" si="13"/>
        <v>5.8823529411764705E-2</v>
      </c>
    </row>
    <row r="26" spans="2:55" x14ac:dyDescent="0.15">
      <c r="B26" s="30">
        <v>7990</v>
      </c>
      <c r="C26" s="27" t="s">
        <v>89</v>
      </c>
      <c r="E26" s="50">
        <v>1</v>
      </c>
      <c r="F26" s="58">
        <f t="shared" si="0"/>
        <v>5.8823529411764705E-2</v>
      </c>
      <c r="H26" s="47">
        <v>1</v>
      </c>
      <c r="I26" s="58">
        <f t="shared" si="1"/>
        <v>5.8823529411764705E-2</v>
      </c>
      <c r="K26" s="47">
        <v>1</v>
      </c>
      <c r="L26" s="58">
        <f t="shared" si="2"/>
        <v>5.8823529411764705E-2</v>
      </c>
      <c r="N26" s="47">
        <v>1</v>
      </c>
      <c r="O26" s="58">
        <f t="shared" si="3"/>
        <v>5.8823529411764705E-2</v>
      </c>
      <c r="Q26" s="47">
        <v>1</v>
      </c>
      <c r="R26" s="58">
        <f t="shared" si="4"/>
        <v>5.8823529411764705E-2</v>
      </c>
      <c r="T26" s="47">
        <v>1</v>
      </c>
      <c r="U26" s="58">
        <f t="shared" si="5"/>
        <v>5.8823529411764705E-2</v>
      </c>
      <c r="W26" s="47">
        <v>1</v>
      </c>
      <c r="X26" s="58">
        <f t="shared" si="6"/>
        <v>5.8823529411764705E-2</v>
      </c>
      <c r="Z26" s="47">
        <v>1</v>
      </c>
      <c r="AA26" s="58">
        <f t="shared" si="7"/>
        <v>5.8823529411764705E-2</v>
      </c>
      <c r="AC26" s="47">
        <v>1</v>
      </c>
      <c r="AD26" s="58">
        <f t="shared" si="8"/>
        <v>5.8823529411764705E-2</v>
      </c>
      <c r="AF26" s="47">
        <v>1</v>
      </c>
      <c r="AG26" s="58">
        <f t="shared" si="9"/>
        <v>5.8823529411764705E-2</v>
      </c>
      <c r="AI26" s="47">
        <v>1</v>
      </c>
      <c r="AJ26" s="58">
        <f t="shared" si="10"/>
        <v>5.8823529411764705E-2</v>
      </c>
      <c r="AL26" s="47">
        <v>1</v>
      </c>
      <c r="AM26" s="58">
        <f t="shared" si="11"/>
        <v>5.8823529411764705E-2</v>
      </c>
      <c r="AP26" s="53">
        <f t="shared" si="12"/>
        <v>12</v>
      </c>
      <c r="AQ26" s="55">
        <f t="shared" si="13"/>
        <v>5.8823529411764705E-2</v>
      </c>
    </row>
    <row r="27" spans="2:55" x14ac:dyDescent="0.15">
      <c r="B27" s="81">
        <v>7996</v>
      </c>
      <c r="C27" s="27" t="s">
        <v>88</v>
      </c>
      <c r="E27" s="50">
        <v>1</v>
      </c>
      <c r="F27" s="58">
        <f t="shared" si="0"/>
        <v>5.8823529411764705E-2</v>
      </c>
      <c r="H27" s="47">
        <v>1</v>
      </c>
      <c r="I27" s="58">
        <f t="shared" si="1"/>
        <v>5.8823529411764705E-2</v>
      </c>
      <c r="K27" s="47">
        <v>1</v>
      </c>
      <c r="L27" s="58">
        <f t="shared" si="2"/>
        <v>5.8823529411764705E-2</v>
      </c>
      <c r="N27" s="47">
        <v>1</v>
      </c>
      <c r="O27" s="58">
        <f t="shared" si="3"/>
        <v>5.8823529411764705E-2</v>
      </c>
      <c r="Q27" s="47">
        <v>1</v>
      </c>
      <c r="R27" s="58">
        <f t="shared" si="4"/>
        <v>5.8823529411764705E-2</v>
      </c>
      <c r="T27" s="47">
        <v>1</v>
      </c>
      <c r="U27" s="58">
        <f t="shared" si="5"/>
        <v>5.8823529411764705E-2</v>
      </c>
      <c r="W27" s="47">
        <v>1</v>
      </c>
      <c r="X27" s="58">
        <f t="shared" si="6"/>
        <v>5.8823529411764705E-2</v>
      </c>
      <c r="Z27" s="47">
        <v>1</v>
      </c>
      <c r="AA27" s="58">
        <f t="shared" si="7"/>
        <v>5.8823529411764705E-2</v>
      </c>
      <c r="AC27" s="47">
        <v>1</v>
      </c>
      <c r="AD27" s="58">
        <f t="shared" si="8"/>
        <v>5.8823529411764705E-2</v>
      </c>
      <c r="AF27" s="47">
        <v>1</v>
      </c>
      <c r="AG27" s="58">
        <f t="shared" si="9"/>
        <v>5.8823529411764705E-2</v>
      </c>
      <c r="AI27" s="47">
        <v>1</v>
      </c>
      <c r="AJ27" s="58">
        <f t="shared" si="10"/>
        <v>5.8823529411764705E-2</v>
      </c>
      <c r="AL27" s="47">
        <v>1</v>
      </c>
      <c r="AM27" s="58">
        <f t="shared" si="11"/>
        <v>5.8823529411764705E-2</v>
      </c>
      <c r="AP27" s="53">
        <f t="shared" si="12"/>
        <v>12</v>
      </c>
      <c r="AQ27" s="55">
        <f t="shared" si="13"/>
        <v>5.8823529411764705E-2</v>
      </c>
    </row>
    <row r="28" spans="2:55" x14ac:dyDescent="0.15">
      <c r="B28" s="30">
        <v>7998</v>
      </c>
      <c r="C28" s="27" t="s">
        <v>87</v>
      </c>
      <c r="E28" s="50">
        <v>1</v>
      </c>
      <c r="F28" s="58">
        <f t="shared" si="0"/>
        <v>5.8823529411764705E-2</v>
      </c>
      <c r="H28" s="47">
        <v>1</v>
      </c>
      <c r="I28" s="58">
        <f t="shared" si="1"/>
        <v>5.8823529411764705E-2</v>
      </c>
      <c r="K28" s="47">
        <v>1</v>
      </c>
      <c r="L28" s="58">
        <f t="shared" si="2"/>
        <v>5.8823529411764705E-2</v>
      </c>
      <c r="N28" s="47">
        <v>1</v>
      </c>
      <c r="O28" s="58">
        <f t="shared" si="3"/>
        <v>5.8823529411764705E-2</v>
      </c>
      <c r="Q28" s="47">
        <v>1</v>
      </c>
      <c r="R28" s="58">
        <f t="shared" si="4"/>
        <v>5.8823529411764705E-2</v>
      </c>
      <c r="T28" s="47">
        <v>1</v>
      </c>
      <c r="U28" s="58">
        <f t="shared" si="5"/>
        <v>5.8823529411764705E-2</v>
      </c>
      <c r="W28" s="47">
        <v>1</v>
      </c>
      <c r="X28" s="58">
        <f t="shared" si="6"/>
        <v>5.8823529411764705E-2</v>
      </c>
      <c r="Z28" s="47">
        <v>1</v>
      </c>
      <c r="AA28" s="58">
        <f t="shared" si="7"/>
        <v>5.8823529411764705E-2</v>
      </c>
      <c r="AC28" s="47">
        <v>1</v>
      </c>
      <c r="AD28" s="58">
        <f t="shared" si="8"/>
        <v>5.8823529411764705E-2</v>
      </c>
      <c r="AF28" s="47">
        <v>1</v>
      </c>
      <c r="AG28" s="58">
        <f t="shared" si="9"/>
        <v>5.8823529411764705E-2</v>
      </c>
      <c r="AI28" s="47">
        <v>1</v>
      </c>
      <c r="AJ28" s="58">
        <f t="shared" si="10"/>
        <v>5.8823529411764705E-2</v>
      </c>
      <c r="AL28" s="47">
        <v>1</v>
      </c>
      <c r="AM28" s="58">
        <f t="shared" si="11"/>
        <v>5.8823529411764705E-2</v>
      </c>
      <c r="AP28" s="53">
        <f t="shared" si="12"/>
        <v>12</v>
      </c>
      <c r="AQ28" s="55">
        <f t="shared" si="13"/>
        <v>5.8823529411764705E-2</v>
      </c>
    </row>
    <row r="29" spans="2:55" x14ac:dyDescent="0.15">
      <c r="B29" s="30">
        <v>7999</v>
      </c>
      <c r="C29" s="27" t="s">
        <v>86</v>
      </c>
      <c r="E29" s="50">
        <v>1</v>
      </c>
      <c r="F29" s="65">
        <f t="shared" si="0"/>
        <v>5.8823529411764705E-2</v>
      </c>
      <c r="H29" s="47">
        <v>1</v>
      </c>
      <c r="I29" s="65">
        <f t="shared" si="1"/>
        <v>5.8823529411764705E-2</v>
      </c>
      <c r="K29" s="47">
        <v>1</v>
      </c>
      <c r="L29" s="65">
        <f t="shared" si="2"/>
        <v>5.8823529411764705E-2</v>
      </c>
      <c r="N29" s="47">
        <v>1</v>
      </c>
      <c r="O29" s="65">
        <f t="shared" si="3"/>
        <v>5.8823529411764705E-2</v>
      </c>
      <c r="Q29" s="47">
        <v>1</v>
      </c>
      <c r="R29" s="65">
        <f t="shared" si="4"/>
        <v>5.8823529411764705E-2</v>
      </c>
      <c r="T29" s="47">
        <v>1</v>
      </c>
      <c r="U29" s="65">
        <f t="shared" si="5"/>
        <v>5.8823529411764705E-2</v>
      </c>
      <c r="W29" s="47">
        <v>1</v>
      </c>
      <c r="X29" s="65">
        <f t="shared" si="6"/>
        <v>5.8823529411764705E-2</v>
      </c>
      <c r="Z29" s="47">
        <v>1</v>
      </c>
      <c r="AA29" s="65">
        <f t="shared" si="7"/>
        <v>5.8823529411764705E-2</v>
      </c>
      <c r="AC29" s="47">
        <v>1</v>
      </c>
      <c r="AD29" s="65">
        <f t="shared" si="8"/>
        <v>5.8823529411764705E-2</v>
      </c>
      <c r="AF29" s="47">
        <v>1</v>
      </c>
      <c r="AG29" s="65">
        <f t="shared" si="9"/>
        <v>5.8823529411764705E-2</v>
      </c>
      <c r="AI29" s="47">
        <v>1</v>
      </c>
      <c r="AJ29" s="65">
        <f t="shared" si="10"/>
        <v>5.8823529411764705E-2</v>
      </c>
      <c r="AL29" s="47">
        <v>1</v>
      </c>
      <c r="AM29" s="65">
        <f t="shared" si="11"/>
        <v>5.8823529411764705E-2</v>
      </c>
      <c r="AP29" s="53">
        <f t="shared" si="12"/>
        <v>12</v>
      </c>
      <c r="AQ29" s="66">
        <f t="shared" si="13"/>
        <v>5.8823529411764705E-2</v>
      </c>
    </row>
    <row r="30" spans="2:55" ht="14" thickBot="1" x14ac:dyDescent="0.2">
      <c r="B30" s="30"/>
      <c r="C30" s="27"/>
      <c r="E30" s="50"/>
      <c r="F30" s="65"/>
      <c r="H30" s="47"/>
      <c r="I30" s="65"/>
      <c r="K30" s="47"/>
      <c r="L30" s="65"/>
      <c r="N30" s="47"/>
      <c r="O30" s="65"/>
      <c r="Q30" s="47"/>
      <c r="R30" s="65"/>
      <c r="T30" s="47"/>
      <c r="U30" s="65"/>
      <c r="W30" s="47"/>
      <c r="X30" s="65"/>
      <c r="Z30" s="47"/>
      <c r="AA30" s="65"/>
      <c r="AC30" s="47"/>
      <c r="AD30" s="65"/>
      <c r="AF30" s="47"/>
      <c r="AG30" s="65"/>
      <c r="AI30" s="47"/>
      <c r="AJ30" s="65"/>
      <c r="AL30" s="47"/>
      <c r="AM30" s="65"/>
      <c r="AP30" s="53"/>
      <c r="AQ30" s="66"/>
    </row>
    <row r="31" spans="2:55" ht="15" thickTop="1" thickBot="1" x14ac:dyDescent="0.2">
      <c r="B31" s="34">
        <v>7900</v>
      </c>
      <c r="C31" s="35" t="s">
        <v>108</v>
      </c>
      <c r="D31" s="36"/>
      <c r="E31" s="49">
        <f>SUM(E13:E29)</f>
        <v>17</v>
      </c>
      <c r="F31" s="37">
        <f>SUM(F13:F29)</f>
        <v>1</v>
      </c>
      <c r="G31" s="36"/>
      <c r="H31" s="49">
        <f>SUM(H13:H29)</f>
        <v>17</v>
      </c>
      <c r="I31" s="37">
        <f>SUM(I13:I29)</f>
        <v>1</v>
      </c>
      <c r="J31" s="36"/>
      <c r="K31" s="49">
        <f>SUM(K13:K29)</f>
        <v>17</v>
      </c>
      <c r="L31" s="37">
        <f>SUM(L13:L29)</f>
        <v>1</v>
      </c>
      <c r="M31" s="36"/>
      <c r="N31" s="49">
        <f>SUM(N13:N29)</f>
        <v>17</v>
      </c>
      <c r="O31" s="37">
        <f>SUM(O13:O29)</f>
        <v>1</v>
      </c>
      <c r="P31" s="36"/>
      <c r="Q31" s="49">
        <f>SUM(Q13:Q29)</f>
        <v>17</v>
      </c>
      <c r="R31" s="37">
        <f>SUM(R13:R29)</f>
        <v>1</v>
      </c>
      <c r="S31" s="36"/>
      <c r="T31" s="49">
        <f>SUM(T13:T29)</f>
        <v>17</v>
      </c>
      <c r="U31" s="37">
        <f>SUM(U13:U29)</f>
        <v>1</v>
      </c>
      <c r="V31" s="36"/>
      <c r="W31" s="49">
        <f>SUM(W13:W29)</f>
        <v>17</v>
      </c>
      <c r="X31" s="37">
        <f>SUM(X13:X29)</f>
        <v>1</v>
      </c>
      <c r="Y31" s="36"/>
      <c r="Z31" s="49">
        <f>SUM(Z13:Z29)</f>
        <v>17</v>
      </c>
      <c r="AA31" s="37">
        <f>SUM(AA13:AA29)</f>
        <v>1</v>
      </c>
      <c r="AB31" s="36"/>
      <c r="AC31" s="49">
        <f>SUM(AC13:AC29)</f>
        <v>17</v>
      </c>
      <c r="AD31" s="37">
        <f>SUM(AD13:AD29)</f>
        <v>1</v>
      </c>
      <c r="AE31" s="36"/>
      <c r="AF31" s="49">
        <f>SUM(AF13:AF29)</f>
        <v>17</v>
      </c>
      <c r="AG31" s="37">
        <f>SUM(AG13:AG29)</f>
        <v>1</v>
      </c>
      <c r="AH31" s="36"/>
      <c r="AI31" s="49">
        <f>SUM(AI13:AI29)</f>
        <v>17</v>
      </c>
      <c r="AJ31" s="37">
        <f>SUM(AJ13:AJ29)</f>
        <v>1</v>
      </c>
      <c r="AK31" s="36"/>
      <c r="AL31" s="49">
        <f>SUM(AL13:AL29)</f>
        <v>17</v>
      </c>
      <c r="AM31" s="37">
        <f>SUM(AM13:AM29)</f>
        <v>1</v>
      </c>
      <c r="AN31" s="36"/>
      <c r="AO31" s="36"/>
      <c r="AP31" s="49">
        <f>SUM(AP13:AP29)</f>
        <v>204</v>
      </c>
      <c r="AQ31" s="37">
        <f>SUM(AQ13:AQ29)</f>
        <v>1</v>
      </c>
      <c r="AR31" s="36"/>
      <c r="AS31" s="36"/>
      <c r="AT31" s="36"/>
      <c r="AU31" s="22"/>
    </row>
    <row r="32" spans="2:55" ht="14" thickTop="1" x14ac:dyDescent="0.15">
      <c r="L32" s="56"/>
      <c r="O32" s="56"/>
      <c r="R32" s="56"/>
      <c r="U32" s="56"/>
      <c r="X32" s="56"/>
      <c r="AA32" s="56"/>
      <c r="AD32" s="56"/>
      <c r="AG32" s="56"/>
      <c r="AJ32" s="56"/>
      <c r="AM32" s="56"/>
      <c r="AQ32" s="56"/>
    </row>
    <row r="33" spans="3:69" x14ac:dyDescent="0.15">
      <c r="R33" s="56"/>
      <c r="U33" s="56"/>
      <c r="X33" s="56"/>
      <c r="AD33" s="56"/>
      <c r="AG33" s="56"/>
      <c r="AJ33" s="56"/>
      <c r="AM33" s="56"/>
    </row>
    <row r="34" spans="3:69" x14ac:dyDescent="0.15">
      <c r="U34" s="56"/>
      <c r="AG34" s="56"/>
      <c r="AJ34" s="56"/>
      <c r="AM34" s="56"/>
    </row>
    <row r="35" spans="3:69" x14ac:dyDescent="0.15">
      <c r="C35" t="s">
        <v>0</v>
      </c>
      <c r="E35" t="s">
        <v>0</v>
      </c>
      <c r="G35" t="s">
        <v>0</v>
      </c>
      <c r="H35" t="s">
        <v>0</v>
      </c>
      <c r="U35" s="56"/>
      <c r="AG35" s="56"/>
      <c r="AJ35" s="56"/>
      <c r="AM35" s="56"/>
    </row>
    <row r="36" spans="3:69" x14ac:dyDescent="0.15">
      <c r="H36" t="s">
        <v>0</v>
      </c>
      <c r="AG36" s="56"/>
      <c r="AJ36" s="56"/>
      <c r="AM36" s="56"/>
    </row>
    <row r="37" spans="3:69" x14ac:dyDescent="0.15">
      <c r="H37" t="s">
        <v>0</v>
      </c>
      <c r="AM37" s="56"/>
    </row>
    <row r="38" spans="3:69" x14ac:dyDescent="0.15">
      <c r="H38" t="s">
        <v>0</v>
      </c>
      <c r="BB38" s="5"/>
      <c r="BC38" s="5"/>
      <c r="BD38" s="5"/>
      <c r="BE38" s="5"/>
      <c r="BF38" s="5"/>
      <c r="BG38" s="5"/>
      <c r="BH38" s="5"/>
      <c r="BI38" s="5"/>
      <c r="BJ38" s="5"/>
      <c r="BK38" s="5"/>
      <c r="BL38" s="5"/>
      <c r="BM38" s="5"/>
      <c r="BN38" s="5"/>
      <c r="BO38" s="5"/>
      <c r="BP38" s="5"/>
      <c r="BQ38" s="5"/>
    </row>
    <row r="39" spans="3:69" x14ac:dyDescent="0.15">
      <c r="H39" t="s">
        <v>0</v>
      </c>
    </row>
    <row r="40" spans="3:69" x14ac:dyDescent="0.15">
      <c r="H40" t="s">
        <v>0</v>
      </c>
    </row>
    <row r="50" spans="8:8" x14ac:dyDescent="0.15">
      <c r="H50"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2" tint="-0.499984740745262"/>
    <pageSetUpPr fitToPage="1"/>
  </sheetPr>
  <dimension ref="B1:BQ43"/>
  <sheetViews>
    <sheetView topLeftCell="W1"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+E24/$C$7/31</f>
        <v>3.2258064516129032E-3</v>
      </c>
      <c r="G6" s="5"/>
      <c r="H6" s="3" t="str">
        <f>+E6</f>
        <v>Coût / chambre / jour</v>
      </c>
      <c r="I6" s="4">
        <f>+H24/$C$7/28</f>
        <v>3.5714285714285718E-3</v>
      </c>
      <c r="J6" s="5"/>
      <c r="K6" s="3" t="str">
        <f>+H6</f>
        <v>Coût / chambre / jour</v>
      </c>
      <c r="L6" s="4">
        <f>+K24/$C$7/31</f>
        <v>3.2258064516129032E-3</v>
      </c>
      <c r="M6" s="5"/>
      <c r="N6" s="3" t="str">
        <f>+K6</f>
        <v>Coût / chambre / jour</v>
      </c>
      <c r="O6" s="4">
        <f>+N24/$C$7/30</f>
        <v>3.3333333333333335E-3</v>
      </c>
      <c r="P6" s="6"/>
      <c r="Q6" s="3" t="str">
        <f>+N6</f>
        <v>Coût / chambre / jour</v>
      </c>
      <c r="R6" s="4">
        <f>+Q24/$C$7/31</f>
        <v>3.2258064516129032E-3</v>
      </c>
      <c r="S6" s="6"/>
      <c r="T6" s="3" t="str">
        <f>+Q6</f>
        <v>Coût / chambre / jour</v>
      </c>
      <c r="U6" s="4">
        <f>+T24/$C$7/30</f>
        <v>3.3333333333333335E-3</v>
      </c>
      <c r="V6" s="5"/>
      <c r="W6" s="3" t="str">
        <f>+T6</f>
        <v>Coût / chambre / jour</v>
      </c>
      <c r="X6" s="4">
        <f>+W24/$C$7/31</f>
        <v>3.2258064516129032E-3</v>
      </c>
      <c r="Y6" s="5"/>
      <c r="Z6" s="3" t="str">
        <f>+W6</f>
        <v>Coût / chambre / jour</v>
      </c>
      <c r="AA6" s="4">
        <f>+Z24/$C$7/31</f>
        <v>3.2258064516129032E-3</v>
      </c>
      <c r="AB6" s="5"/>
      <c r="AC6" s="3" t="str">
        <f>+Z6</f>
        <v>Coût / chambre / jour</v>
      </c>
      <c r="AD6" s="4">
        <f>+AC24/$C$7/30</f>
        <v>3.3333333333333335E-3</v>
      </c>
      <c r="AE6" s="5"/>
      <c r="AF6" s="3" t="str">
        <f>+AC6</f>
        <v>Coût / chambre / jour</v>
      </c>
      <c r="AG6" s="4">
        <f>+AF24/$C$7/31</f>
        <v>3.2258064516129032E-3</v>
      </c>
      <c r="AH6" s="5"/>
      <c r="AI6" s="3" t="str">
        <f>+AF6</f>
        <v>Coût / chambre / jour</v>
      </c>
      <c r="AJ6" s="4">
        <f>+AI24/$C$7/30</f>
        <v>3.3333333333333335E-3</v>
      </c>
      <c r="AK6" s="5"/>
      <c r="AL6" s="3" t="str">
        <f>+AI6</f>
        <v>Coût / chambre / jour</v>
      </c>
      <c r="AM6" s="4">
        <f>+AL24/$C$7/31</f>
        <v>3.2258064516129032E-3</v>
      </c>
      <c r="AN6" s="5"/>
      <c r="AO6" s="5"/>
      <c r="AP6" s="7" t="str">
        <f>+AL6</f>
        <v>Coût / chambre / jour</v>
      </c>
      <c r="AQ6" s="8">
        <f>+AP24/$C$7/365</f>
        <v>3.2876712328767121E-3</v>
      </c>
    </row>
    <row r="7" spans="2:56" x14ac:dyDescent="0.15">
      <c r="B7" s="9"/>
      <c r="C7" s="10">
        <f>'Total des coûts d''exploitation'!C7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0" t="str">
        <f>'Total des coûts d''exploitation'!AP8</f>
        <v>Total</v>
      </c>
      <c r="AQ8" s="10" t="str">
        <f>AM8</f>
        <v>(%)</v>
      </c>
    </row>
    <row r="9" spans="2:56" ht="14" thickBot="1" x14ac:dyDescent="0.2">
      <c r="B9" s="39"/>
      <c r="C9" s="40">
        <f>AP24/$C$7</f>
        <v>1.2</v>
      </c>
      <c r="E9" s="60" t="str">
        <f>'Total des coûts d''exploitation'!E9</f>
        <v>Janvier 2023</v>
      </c>
      <c r="F9" s="83"/>
      <c r="G9" s="84"/>
      <c r="H9" s="60" t="str">
        <f>'Total des coûts d''exploitation'!H9</f>
        <v>Février 2024</v>
      </c>
      <c r="I9" s="85"/>
      <c r="J9" s="84"/>
      <c r="K9" s="60" t="str">
        <f>'Total des coûts d''exploitation'!K9</f>
        <v>Mars 2024</v>
      </c>
      <c r="L9" s="85"/>
      <c r="M9" s="84"/>
      <c r="N9" s="60" t="str">
        <f>'Total des coûts d''exploitation'!N9</f>
        <v>Avril 2024</v>
      </c>
      <c r="O9" s="83"/>
      <c r="P9" s="86"/>
      <c r="Q9" s="60" t="str">
        <f>'Total des coûts d''exploitation'!Q9</f>
        <v>Mai 2024</v>
      </c>
      <c r="R9" s="83"/>
      <c r="S9" s="86"/>
      <c r="T9" s="60" t="str">
        <f>'Total des coûts d''exploitation'!T9</f>
        <v>Juin 2024</v>
      </c>
      <c r="U9" s="85"/>
      <c r="V9" s="84"/>
      <c r="W9" s="60" t="str">
        <f>'Total des coûts d''exploitation'!W9</f>
        <v>Juillet 2024</v>
      </c>
      <c r="X9" s="85"/>
      <c r="Y9" s="84"/>
      <c r="Z9" s="60" t="str">
        <f>'Total des coûts d''exploitation'!Z9</f>
        <v>Août 2024</v>
      </c>
      <c r="AA9" s="85"/>
      <c r="AB9" s="84"/>
      <c r="AC9" s="60" t="str">
        <f>'Total des coûts d''exploitation'!AC9</f>
        <v>Septembre 2024</v>
      </c>
      <c r="AD9" s="85"/>
      <c r="AE9" s="84"/>
      <c r="AF9" s="60" t="str">
        <f>'Total des coûts d''exploitation'!AF9</f>
        <v>Octobre 2024</v>
      </c>
      <c r="AG9" s="85"/>
      <c r="AH9" s="84"/>
      <c r="AI9" s="60" t="str">
        <f>'Total des coûts d''exploitation'!AI9</f>
        <v>Novembre 2024</v>
      </c>
      <c r="AJ9" s="85"/>
      <c r="AK9" s="84"/>
      <c r="AL9" s="60" t="str">
        <f>'Total des coûts d''exploitation'!AL9</f>
        <v>Décembre 2024</v>
      </c>
      <c r="AM9" s="85"/>
      <c r="AN9" s="84"/>
      <c r="AO9" s="84"/>
      <c r="AP9" s="60" t="str">
        <f>'Total des coûts d''exploitation'!AP9</f>
        <v>Année</v>
      </c>
      <c r="AQ9" s="87"/>
      <c r="AR9" s="63"/>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Résultats'!C39</f>
        <v>Frais financier</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8110</v>
      </c>
      <c r="C13" s="76" t="s">
        <v>169</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8120</v>
      </c>
      <c r="C14" s="76" t="s">
        <v>169</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8130</v>
      </c>
      <c r="C15" s="76" t="s">
        <v>169</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8140</v>
      </c>
      <c r="C16" s="76" t="s">
        <v>169</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8150</v>
      </c>
      <c r="C17" s="76" t="s">
        <v>169</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8160</v>
      </c>
      <c r="C18" s="76" t="s">
        <v>169</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8170</v>
      </c>
      <c r="C19" s="76" t="s">
        <v>169</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8180</v>
      </c>
      <c r="C20" s="76" t="s">
        <v>169</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8190</v>
      </c>
      <c r="C21" s="76" t="s">
        <v>169</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8199</v>
      </c>
      <c r="C22" s="76" t="s">
        <v>169</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8100</v>
      </c>
      <c r="C24" s="35" t="s">
        <v>170</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SUM(AG13:AG21)</f>
        <v>0.89999999999999991</v>
      </c>
      <c r="AH24" s="36"/>
      <c r="AI24" s="49">
        <f>SUM(AI13:AI23)</f>
        <v>10</v>
      </c>
      <c r="AJ24" s="37">
        <f>SUM(AJ13:AJ21)</f>
        <v>0.89999999999999991</v>
      </c>
      <c r="AK24" s="36"/>
      <c r="AL24" s="49">
        <f>SUM(AL13:AL23)</f>
        <v>10</v>
      </c>
      <c r="AM24" s="37">
        <f>SUM(AM13:AM21)</f>
        <v>0.89999999999999991</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tint="-0.499984740745262"/>
    <pageSetUpPr fitToPage="1"/>
  </sheetPr>
  <dimension ref="B1:BQ43"/>
  <sheetViews>
    <sheetView zoomScale="125"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7.1640625" bestFit="1" customWidth="1"/>
    <col min="6" max="6" width="7.83203125" customWidth="1"/>
    <col min="7" max="7" width="0.83203125" customWidth="1"/>
    <col min="8" max="8" width="17.1640625" bestFit="1" customWidth="1"/>
    <col min="9" max="9" width="7.83203125" customWidth="1"/>
    <col min="10" max="10" width="0.83203125" customWidth="1"/>
    <col min="11" max="11" width="17.1640625" bestFit="1" customWidth="1"/>
    <col min="12" max="12" width="7.83203125" customWidth="1"/>
    <col min="13" max="13" width="0.83203125" customWidth="1"/>
    <col min="14" max="14" width="17.1640625" bestFit="1" customWidth="1"/>
    <col min="15" max="15" width="7.83203125" customWidth="1"/>
    <col min="16" max="16" width="0.83203125" customWidth="1"/>
    <col min="17" max="17" width="17.1640625" bestFit="1" customWidth="1"/>
    <col min="18" max="18" width="7.83203125" customWidth="1"/>
    <col min="19" max="19" width="0.83203125" customWidth="1"/>
    <col min="20" max="20" width="17.1640625" bestFit="1" customWidth="1"/>
    <col min="21" max="21" width="7.83203125" customWidth="1"/>
    <col min="22" max="22" width="0.83203125" customWidth="1"/>
    <col min="23" max="23" width="17.1640625" bestFit="1" customWidth="1"/>
    <col min="24" max="24" width="7.83203125" customWidth="1"/>
    <col min="25" max="25" width="0.83203125" customWidth="1"/>
    <col min="26" max="26" width="17.1640625" bestFit="1" customWidth="1"/>
    <col min="27" max="27" width="7.83203125" customWidth="1"/>
    <col min="28" max="28" width="0.83203125" customWidth="1"/>
    <col min="29" max="29" width="17.1640625" bestFit="1" customWidth="1"/>
    <col min="30" max="30" width="7.83203125" customWidth="1"/>
    <col min="31" max="31" width="0.83203125" customWidth="1"/>
    <col min="32" max="32" width="17.1640625" bestFit="1" customWidth="1"/>
    <col min="33" max="33" width="7.83203125" customWidth="1"/>
    <col min="34" max="34" width="0.83203125" customWidth="1"/>
    <col min="35" max="35" width="17.1640625" bestFit="1" customWidth="1"/>
    <col min="36" max="36" width="7.83203125" customWidth="1"/>
    <col min="37" max="37" width="0.83203125" customWidth="1"/>
    <col min="38" max="38" width="17.1640625" bestFit="1" customWidth="1"/>
    <col min="39" max="39" width="7.83203125" customWidth="1"/>
    <col min="40" max="41" width="0.83203125" customWidth="1"/>
    <col min="42" max="42" width="17.16406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'Total des coûts d''exploitation'!E6</f>
        <v>Coût / chambre / jour</v>
      </c>
      <c r="F6" s="4">
        <f>+E24/$C$7/31</f>
        <v>3.2258064516129032E-3</v>
      </c>
      <c r="G6" s="5"/>
      <c r="H6" s="3" t="str">
        <f>+E6</f>
        <v>Coût / chambre / jour</v>
      </c>
      <c r="I6" s="4">
        <f>+H24/$C$7/28</f>
        <v>3.5714285714285718E-3</v>
      </c>
      <c r="J6" s="5"/>
      <c r="K6" s="3" t="str">
        <f>+H6</f>
        <v>Coût / chambre / jour</v>
      </c>
      <c r="L6" s="4">
        <f>+K24/$C$7/31</f>
        <v>3.2258064516129032E-3</v>
      </c>
      <c r="M6" s="5"/>
      <c r="N6" s="3" t="str">
        <f>+K6</f>
        <v>Coût / chambre / jour</v>
      </c>
      <c r="O6" s="4">
        <f>+N24/$C$7/30</f>
        <v>3.3333333333333335E-3</v>
      </c>
      <c r="P6" s="6"/>
      <c r="Q6" s="3" t="str">
        <f>+N6</f>
        <v>Coût / chambre / jour</v>
      </c>
      <c r="R6" s="4">
        <f>+Q24/$C$7/31</f>
        <v>3.2258064516129032E-3</v>
      </c>
      <c r="S6" s="6"/>
      <c r="T6" s="3" t="str">
        <f>+Q6</f>
        <v>Coût / chambre / jour</v>
      </c>
      <c r="U6" s="4">
        <f>+T24/$C$7/30</f>
        <v>3.3333333333333335E-3</v>
      </c>
      <c r="V6" s="5"/>
      <c r="W6" s="3" t="str">
        <f>+T6</f>
        <v>Coût / chambre / jour</v>
      </c>
      <c r="X6" s="4">
        <f>+W24/$C$7/31</f>
        <v>3.2258064516129032E-3</v>
      </c>
      <c r="Y6" s="5"/>
      <c r="Z6" s="3" t="str">
        <f>+W6</f>
        <v>Coût / chambre / jour</v>
      </c>
      <c r="AA6" s="4">
        <f>+Z24/$C$7/31</f>
        <v>3.2258064516129032E-3</v>
      </c>
      <c r="AB6" s="5"/>
      <c r="AC6" s="3" t="str">
        <f>+Z6</f>
        <v>Coût / chambre / jour</v>
      </c>
      <c r="AD6" s="4">
        <f>+AC24/$C$7/30</f>
        <v>3.3333333333333335E-3</v>
      </c>
      <c r="AE6" s="5"/>
      <c r="AF6" s="3" t="str">
        <f>+AC6</f>
        <v>Coût / chambre / jour</v>
      </c>
      <c r="AG6" s="4">
        <f>+AF24/$C$7/31</f>
        <v>3.2258064516129032E-3</v>
      </c>
      <c r="AH6" s="5"/>
      <c r="AI6" s="3" t="str">
        <f>+AF6</f>
        <v>Coût / chambre / jour</v>
      </c>
      <c r="AJ6" s="4">
        <f>+AI24/$C$7/30</f>
        <v>3.3333333333333335E-3</v>
      </c>
      <c r="AK6" s="5"/>
      <c r="AL6" s="3" t="str">
        <f>+AI6</f>
        <v>Coût / chambre / jour</v>
      </c>
      <c r="AM6" s="4">
        <f>+AL24/$C$7/31</f>
        <v>3.2258064516129032E-3</v>
      </c>
      <c r="AN6" s="5"/>
      <c r="AO6" s="5"/>
      <c r="AP6" s="7" t="str">
        <f>+AL6</f>
        <v>Coût / chambre / jour</v>
      </c>
      <c r="AQ6" s="8">
        <f>+AP24/$C$7/365</f>
        <v>3.2876712328767121E-3</v>
      </c>
    </row>
    <row r="7" spans="2:56" x14ac:dyDescent="0.15">
      <c r="B7" s="9"/>
      <c r="C7" s="10">
        <f>'Total des coûts d''exploitation'!C7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0" t="str">
        <f>'Total des coûts d''exploitation'!AP8</f>
        <v>Total</v>
      </c>
      <c r="AQ8" s="10" t="str">
        <f>AM8</f>
        <v>(%)</v>
      </c>
    </row>
    <row r="9" spans="2:56" ht="14" thickBot="1" x14ac:dyDescent="0.2">
      <c r="B9" s="39"/>
      <c r="C9" s="40">
        <f>AP24/$C$7</f>
        <v>1.2</v>
      </c>
      <c r="E9" s="60" t="str">
        <f>'Total des coûts d''exploitation'!E9</f>
        <v>Janvier 2023</v>
      </c>
      <c r="F9" s="83"/>
      <c r="G9" s="84"/>
      <c r="H9" s="60" t="str">
        <f>'Total des coûts d''exploitation'!H9</f>
        <v>Février 2024</v>
      </c>
      <c r="I9" s="85"/>
      <c r="J9" s="84"/>
      <c r="K9" s="60" t="str">
        <f>'Total des coûts d''exploitation'!K9</f>
        <v>Mars 2024</v>
      </c>
      <c r="L9" s="85"/>
      <c r="M9" s="84"/>
      <c r="N9" s="60" t="str">
        <f>'Total des coûts d''exploitation'!N9</f>
        <v>Avril 2024</v>
      </c>
      <c r="O9" s="83"/>
      <c r="P9" s="86"/>
      <c r="Q9" s="60" t="str">
        <f>'Total des coûts d''exploitation'!Q9</f>
        <v>Mai 2024</v>
      </c>
      <c r="R9" s="83"/>
      <c r="S9" s="86"/>
      <c r="T9" s="60" t="str">
        <f>'Total des coûts d''exploitation'!T9</f>
        <v>Juin 2024</v>
      </c>
      <c r="U9" s="85"/>
      <c r="V9" s="84"/>
      <c r="W9" s="60" t="str">
        <f>'Total des coûts d''exploitation'!W9</f>
        <v>Juillet 2024</v>
      </c>
      <c r="X9" s="85"/>
      <c r="Y9" s="84"/>
      <c r="Z9" s="60" t="str">
        <f>'Total des coûts d''exploitation'!Z9</f>
        <v>Août 2024</v>
      </c>
      <c r="AA9" s="85"/>
      <c r="AB9" s="84"/>
      <c r="AC9" s="60" t="str">
        <f>'Total des coûts d''exploitation'!AC9</f>
        <v>Septembre 2024</v>
      </c>
      <c r="AD9" s="85"/>
      <c r="AE9" s="84"/>
      <c r="AF9" s="60" t="str">
        <f>'Total des coûts d''exploitation'!AF9</f>
        <v>Octobre 2024</v>
      </c>
      <c r="AG9" s="85"/>
      <c r="AH9" s="84"/>
      <c r="AI9" s="60" t="str">
        <f>'Total des coûts d''exploitation'!AI9</f>
        <v>Novembre 2024</v>
      </c>
      <c r="AJ9" s="85"/>
      <c r="AK9" s="84"/>
      <c r="AL9" s="60" t="str">
        <f>'Total des coûts d''exploitation'!AL9</f>
        <v>Décembre 2024</v>
      </c>
      <c r="AM9" s="85"/>
      <c r="AN9" s="84"/>
      <c r="AO9" s="84"/>
      <c r="AP9" s="60" t="str">
        <f>'Total des coûts d''exploitation'!AP9</f>
        <v>Année</v>
      </c>
      <c r="AQ9" s="87"/>
      <c r="AR9" s="22"/>
      <c r="AS9" s="22"/>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Résultats'!C40</f>
        <v>Amortissement</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8510</v>
      </c>
      <c r="C13" s="76" t="s">
        <v>172</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8520</v>
      </c>
      <c r="C14" s="76" t="s">
        <v>172</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8530</v>
      </c>
      <c r="C15" s="76" t="s">
        <v>172</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8540</v>
      </c>
      <c r="C16" s="76" t="s">
        <v>172</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8550</v>
      </c>
      <c r="C17" s="76" t="s">
        <v>172</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8560</v>
      </c>
      <c r="C18" s="76" t="s">
        <v>172</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8570</v>
      </c>
      <c r="C19" s="76" t="s">
        <v>172</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8580</v>
      </c>
      <c r="C20" s="76" t="s">
        <v>172</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8190</v>
      </c>
      <c r="C21" s="76" t="s">
        <v>172</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8199</v>
      </c>
      <c r="C22" s="76" t="s">
        <v>172</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8500</v>
      </c>
      <c r="C24" s="35" t="s">
        <v>173</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SUM(AG13:AG21)</f>
        <v>0.89999999999999991</v>
      </c>
      <c r="AH24" s="36"/>
      <c r="AI24" s="49">
        <f>SUM(AI13:AI23)</f>
        <v>10</v>
      </c>
      <c r="AJ24" s="37">
        <f>SUM(AJ13:AJ21)</f>
        <v>0.89999999999999991</v>
      </c>
      <c r="AK24" s="36"/>
      <c r="AL24" s="49">
        <f>SUM(AL13:AL23)</f>
        <v>10</v>
      </c>
      <c r="AM24" s="37">
        <f>SUM(AM13:AM21)</f>
        <v>0.89999999999999991</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B1:BA49"/>
  <sheetViews>
    <sheetView zoomScale="150" zoomScaleNormal="150" zoomScalePageLayoutView="150" workbookViewId="0">
      <pane xSplit="3" ySplit="9" topLeftCell="D35" activePane="bottomRight" state="frozen"/>
      <selection pane="topRight" activeCell="C1" sqref="C1"/>
      <selection pane="bottomLeft" activeCell="A10" sqref="A10"/>
      <selection pane="bottomRight" activeCell="A50" sqref="A50"/>
    </sheetView>
  </sheetViews>
  <sheetFormatPr baseColWidth="10" defaultRowHeight="13" x14ac:dyDescent="0.15"/>
  <cols>
    <col min="1" max="1" width="3.6640625" customWidth="1"/>
    <col min="2" max="2" width="1.5" customWidth="1"/>
    <col min="3" max="3" width="50.6640625" customWidth="1"/>
    <col min="4" max="4" width="1" customWidth="1"/>
    <col min="5" max="5" width="16.83203125" bestFit="1" customWidth="1"/>
    <col min="6" max="6" width="9.1640625" customWidth="1"/>
    <col min="7" max="7" width="1" customWidth="1"/>
    <col min="8" max="8" width="16.83203125" bestFit="1" customWidth="1"/>
    <col min="9" max="9" width="9.1640625" customWidth="1"/>
    <col min="10" max="10" width="0.83203125" customWidth="1"/>
    <col min="11" max="11" width="16.83203125" bestFit="1" customWidth="1"/>
    <col min="12" max="12" width="9.1640625" customWidth="1"/>
    <col min="13" max="13" width="0.83203125" customWidth="1"/>
    <col min="14" max="14" width="16.83203125" bestFit="1" customWidth="1"/>
    <col min="15" max="15" width="9.1640625" customWidth="1"/>
    <col min="16" max="16" width="0.83203125" customWidth="1"/>
    <col min="17" max="17" width="16.83203125" bestFit="1" customWidth="1"/>
    <col min="18" max="18" width="9.1640625" customWidth="1"/>
    <col min="19" max="19" width="0.83203125" customWidth="1"/>
    <col min="20" max="20" width="16.83203125" bestFit="1" customWidth="1"/>
    <col min="21" max="21" width="9.1640625" customWidth="1"/>
    <col min="22" max="22" width="1.6640625" customWidth="1"/>
    <col min="23" max="23" width="16.83203125" bestFit="1" customWidth="1"/>
    <col min="24" max="24" width="9.6640625" customWidth="1"/>
    <col min="25" max="25" width="0.83203125" customWidth="1"/>
    <col min="26" max="26" width="16.83203125" bestFit="1" customWidth="1"/>
    <col min="27" max="27" width="9.1640625" customWidth="1"/>
    <col min="28" max="28" width="0.83203125" customWidth="1"/>
    <col min="29" max="29" width="16.83203125" bestFit="1" customWidth="1"/>
    <col min="30" max="30" width="9.1640625" customWidth="1"/>
    <col min="31" max="31" width="0.83203125" customWidth="1"/>
    <col min="32" max="32" width="16.83203125" bestFit="1" customWidth="1"/>
    <col min="33" max="33" width="9.1640625" customWidth="1"/>
    <col min="34" max="34" width="0.83203125" customWidth="1"/>
    <col min="35" max="35" width="16.83203125" bestFit="1" customWidth="1"/>
    <col min="36" max="36" width="9.1640625" customWidth="1"/>
    <col min="37" max="37" width="0.83203125" customWidth="1"/>
    <col min="38" max="38" width="16.83203125" bestFit="1" customWidth="1"/>
    <col min="39" max="39" width="9.1640625" customWidth="1"/>
    <col min="40" max="41" width="0.83203125" customWidth="1"/>
    <col min="42" max="42" width="16.83203125" bestFit="1" customWidth="1"/>
    <col min="43" max="43" width="9.1640625" customWidth="1"/>
    <col min="44" max="44" width="0.83203125" customWidth="1"/>
    <col min="45" max="45" width="16.83203125" bestFit="1" customWidth="1"/>
    <col min="46" max="46" width="14.6640625" customWidth="1"/>
    <col min="47" max="47" width="0.83203125" customWidth="1"/>
    <col min="48" max="49" width="14.6640625" customWidth="1"/>
    <col min="50" max="50" width="0.83203125" customWidth="1"/>
    <col min="51" max="52" width="14.6640625" customWidth="1"/>
  </cols>
  <sheetData>
    <row r="1" spans="3:52" ht="14" thickBot="1" x14ac:dyDescent="0.2"/>
    <row r="2" spans="3:52" ht="14" thickTop="1" x14ac:dyDescent="0.15">
      <c r="C2" s="288" t="s">
        <v>233</v>
      </c>
      <c r="AL2" t="s">
        <v>0</v>
      </c>
    </row>
    <row r="3" spans="3:52" x14ac:dyDescent="0.15">
      <c r="C3" s="289" t="s">
        <v>234</v>
      </c>
      <c r="AL3" t="s">
        <v>0</v>
      </c>
    </row>
    <row r="4" spans="3:52" ht="14" thickBot="1" x14ac:dyDescent="0.2">
      <c r="C4" s="290" t="s">
        <v>235</v>
      </c>
    </row>
    <row r="5" spans="3:52" ht="15" thickTop="1" thickBot="1" x14ac:dyDescent="0.2">
      <c r="C5" s="93"/>
      <c r="G5" t="s">
        <v>0</v>
      </c>
    </row>
    <row r="6" spans="3:52" ht="17" thickTop="1" x14ac:dyDescent="0.3">
      <c r="C6" s="269" t="s">
        <v>208</v>
      </c>
      <c r="D6" t="s">
        <v>0</v>
      </c>
      <c r="E6" s="309" t="s">
        <v>238</v>
      </c>
      <c r="F6" s="95">
        <f>+E15/$C$7/'Calendrier 2024'!D8</f>
        <v>4.1935483870967745E-2</v>
      </c>
      <c r="G6" s="5" t="s">
        <v>0</v>
      </c>
      <c r="H6" s="94" t="str">
        <f>E6</f>
        <v>Rev / chambre / jour</v>
      </c>
      <c r="I6" s="95">
        <f>+H15/$C$7/'Calendrier 2024'!E8</f>
        <v>4.4827586206896551E-2</v>
      </c>
      <c r="J6" s="5"/>
      <c r="K6" s="94" t="str">
        <f>H6</f>
        <v>Rev / chambre / jour</v>
      </c>
      <c r="L6" s="95">
        <f>+K15/$C$7/'Calendrier 2024'!F8</f>
        <v>4.1935483870967745E-2</v>
      </c>
      <c r="M6" s="5"/>
      <c r="N6" s="94" t="str">
        <f>K6</f>
        <v>Rev / chambre / jour</v>
      </c>
      <c r="O6" s="95">
        <f>+N15/$C$7/'Calendrier 2024'!G8</f>
        <v>4.3333333333333335E-2</v>
      </c>
      <c r="P6" s="96"/>
      <c r="Q6" s="94" t="str">
        <f>N6</f>
        <v>Rev / chambre / jour</v>
      </c>
      <c r="R6" s="95">
        <f>+Q15/$C$7/'Calendrier 2024'!H8</f>
        <v>4.1935483870967745E-2</v>
      </c>
      <c r="S6" s="5"/>
      <c r="T6" s="94" t="str">
        <f>Q6</f>
        <v>Rev / chambre / jour</v>
      </c>
      <c r="U6" s="95">
        <f>+T15/$C$7/'Calendrier 2024'!I8</f>
        <v>4.3333333333333335E-2</v>
      </c>
      <c r="V6" s="5" t="s">
        <v>0</v>
      </c>
      <c r="W6" s="94" t="str">
        <f>T6</f>
        <v>Rev / chambre / jour</v>
      </c>
      <c r="X6" s="95">
        <f>+W15/$C$7/'Calendrier 2024'!J8</f>
        <v>4.1935483870967745E-2</v>
      </c>
      <c r="Y6" s="5"/>
      <c r="Z6" s="94" t="str">
        <f>W6</f>
        <v>Rev / chambre / jour</v>
      </c>
      <c r="AA6" s="95">
        <f>+Z15/$C$7/'Calendrier 2024'!K8</f>
        <v>4.1935483870967745E-2</v>
      </c>
      <c r="AB6" s="5"/>
      <c r="AC6" s="94" t="str">
        <f>Z6</f>
        <v>Rev / chambre / jour</v>
      </c>
      <c r="AD6" s="95">
        <f>+AC15/$C$7/'Calendrier 2024'!L8</f>
        <v>4.3333333333333335E-2</v>
      </c>
      <c r="AE6" s="5"/>
      <c r="AF6" s="94" t="str">
        <f>AC6</f>
        <v>Rev / chambre / jour</v>
      </c>
      <c r="AG6" s="95">
        <f>+AF15/$C$7/'Calendrier 2024'!M8</f>
        <v>4.1935483870967745E-2</v>
      </c>
      <c r="AH6" s="5"/>
      <c r="AI6" s="94" t="str">
        <f>AF6</f>
        <v>Rev / chambre / jour</v>
      </c>
      <c r="AJ6" s="95">
        <f>+AI15/$C$7/'Calendrier 2024'!N8</f>
        <v>4.3333333333333335E-2</v>
      </c>
      <c r="AK6" s="5"/>
      <c r="AL6" s="94" t="str">
        <f>AI6</f>
        <v>Rev / chambre / jour</v>
      </c>
      <c r="AM6" s="95">
        <f>+AL15/$C$7/'Calendrier 2024'!O8</f>
        <v>4.1935483870967745E-2</v>
      </c>
      <c r="AN6" s="5"/>
      <c r="AO6" s="5"/>
      <c r="AP6" s="94" t="str">
        <f>AL6</f>
        <v>Rev / chambre / jour</v>
      </c>
      <c r="AQ6" s="97">
        <f>+AP15/$C$7/'Calendrier 2024'!P8</f>
        <v>4.2622950819672129E-2</v>
      </c>
      <c r="AR6" s="5"/>
      <c r="AS6" s="314" t="str">
        <f>AP6</f>
        <v>Rev / chambre / jour</v>
      </c>
      <c r="AT6" s="198">
        <f>+AS15/$C$7/'Calendrier 2024'!P8</f>
        <v>3.8688524590163934E-2</v>
      </c>
      <c r="AU6" s="5"/>
      <c r="AV6" s="5"/>
      <c r="AW6" s="5"/>
      <c r="AX6" s="5"/>
      <c r="AY6" s="5"/>
      <c r="AZ6" s="5"/>
    </row>
    <row r="7" spans="3:52" x14ac:dyDescent="0.15">
      <c r="C7" s="267">
        <f>+'Calendrier 2024'!D7</f>
        <v>100</v>
      </c>
      <c r="D7" t="s">
        <v>0</v>
      </c>
      <c r="E7" s="311">
        <f>+E15/$AP$15</f>
        <v>8.3333333333333329E-2</v>
      </c>
      <c r="F7" s="98"/>
      <c r="G7" s="5" t="s">
        <v>0</v>
      </c>
      <c r="H7" s="311">
        <f>+H15/$AP$15</f>
        <v>8.3333333333333329E-2</v>
      </c>
      <c r="I7" s="98"/>
      <c r="J7" s="5"/>
      <c r="K7" s="311">
        <f>+K15/$AP$15</f>
        <v>8.3333333333333329E-2</v>
      </c>
      <c r="L7" s="99"/>
      <c r="M7" s="5"/>
      <c r="N7" s="311">
        <f>+N15/$AP$15</f>
        <v>8.3333333333333329E-2</v>
      </c>
      <c r="O7" s="98"/>
      <c r="P7" s="96"/>
      <c r="Q7" s="310">
        <f>+Q15/$AP$15</f>
        <v>8.3333333333333329E-2</v>
      </c>
      <c r="R7" s="98"/>
      <c r="S7" s="5"/>
      <c r="T7" s="311">
        <f>+T15/$AP$15</f>
        <v>8.3333333333333329E-2</v>
      </c>
      <c r="U7" s="98"/>
      <c r="V7" s="5"/>
      <c r="W7" s="311">
        <f>+W15/$AP$15</f>
        <v>8.3333333333333329E-2</v>
      </c>
      <c r="X7" s="99"/>
      <c r="Y7" s="5"/>
      <c r="Z7" s="311">
        <f>+Z15/$AP$15</f>
        <v>8.3333333333333329E-2</v>
      </c>
      <c r="AA7" s="98"/>
      <c r="AB7" s="5"/>
      <c r="AC7" s="311">
        <f>+AC15/$AP$15</f>
        <v>8.3333333333333329E-2</v>
      </c>
      <c r="AD7" s="99"/>
      <c r="AE7" s="5"/>
      <c r="AF7" s="311">
        <f>+AF15/$AP$15</f>
        <v>8.3333333333333329E-2</v>
      </c>
      <c r="AG7" s="98"/>
      <c r="AH7" s="5"/>
      <c r="AI7" s="311">
        <f>+AI15/$AP$15</f>
        <v>8.3333333333333329E-2</v>
      </c>
      <c r="AJ7" s="100"/>
      <c r="AK7" s="5"/>
      <c r="AL7" s="311">
        <f>+AL15/$AP$15</f>
        <v>8.3333333333333329E-2</v>
      </c>
      <c r="AM7" s="98"/>
      <c r="AN7" s="5"/>
      <c r="AO7" s="5"/>
      <c r="AP7" s="312">
        <f t="shared" ref="AP7" si="0">+$AL7+$AI7+$AF7+$AC7+$Z7+$W7+$T7+$Q7+$N7+$K7+$H7+$E7</f>
        <v>1</v>
      </c>
      <c r="AQ7" s="308">
        <f>'Calendrier 2024'!P8</f>
        <v>366</v>
      </c>
      <c r="AR7" s="5"/>
      <c r="AS7" s="313">
        <f t="shared" ref="AS7" si="1">+$AL7+$AI7+$AF7+$AC7+$Z7+$W7+$T7+$Q7+$N7+$K7+$H7+$E7</f>
        <v>1</v>
      </c>
      <c r="AT7" s="316">
        <f>'Calendrier 2024'!P8</f>
        <v>366</v>
      </c>
      <c r="AU7" s="5"/>
      <c r="AV7" s="5"/>
      <c r="AW7" s="5"/>
      <c r="AX7" s="5"/>
      <c r="AY7" s="5"/>
      <c r="AZ7" s="5"/>
    </row>
    <row r="8" spans="3:52" x14ac:dyDescent="0.15">
      <c r="C8" s="170" t="s">
        <v>236</v>
      </c>
      <c r="D8" t="s">
        <v>0</v>
      </c>
      <c r="E8" s="101" t="str">
        <f>+'Calendrier 2024'!D5</f>
        <v>Pér.01</v>
      </c>
      <c r="F8" s="102" t="s">
        <v>2</v>
      </c>
      <c r="G8" s="103" t="s">
        <v>0</v>
      </c>
      <c r="H8" s="101" t="str">
        <f>+'Calendrier 2024'!E5</f>
        <v>Pér.02</v>
      </c>
      <c r="I8" s="104" t="str">
        <f>+F8</f>
        <v>(%)</v>
      </c>
      <c r="J8" s="103"/>
      <c r="K8" s="101" t="str">
        <f>+'Calendrier 2024'!F5</f>
        <v>Pér.03</v>
      </c>
      <c r="L8" s="104" t="str">
        <f>+I8</f>
        <v>(%)</v>
      </c>
      <c r="M8" s="103"/>
      <c r="N8" s="101" t="str">
        <f>+'Calendrier 2024'!G5</f>
        <v>Pér.04</v>
      </c>
      <c r="O8" s="104" t="str">
        <f>+L8</f>
        <v>(%)</v>
      </c>
      <c r="P8" s="105"/>
      <c r="Q8" s="101" t="str">
        <f>+'Calendrier 2024'!H5</f>
        <v>Pér.05</v>
      </c>
      <c r="R8" s="104" t="str">
        <f>+O8</f>
        <v>(%)</v>
      </c>
      <c r="S8" s="103"/>
      <c r="T8" s="101" t="str">
        <f>+'Calendrier 2024'!I5</f>
        <v>Pér.06</v>
      </c>
      <c r="U8" s="104" t="str">
        <f>+R8</f>
        <v>(%)</v>
      </c>
      <c r="V8" s="103"/>
      <c r="W8" s="101" t="str">
        <f>+'Calendrier 2024'!J5</f>
        <v>Pér.07</v>
      </c>
      <c r="X8" s="104" t="str">
        <f>+U8</f>
        <v>(%)</v>
      </c>
      <c r="Y8" s="103"/>
      <c r="Z8" s="101" t="str">
        <f>+'Calendrier 2024'!K5</f>
        <v>Pér.08</v>
      </c>
      <c r="AA8" s="104" t="str">
        <f>+X8</f>
        <v>(%)</v>
      </c>
      <c r="AB8" s="103"/>
      <c r="AC8" s="101" t="str">
        <f>+'Calendrier 2024'!L5</f>
        <v>Pér.09</v>
      </c>
      <c r="AD8" s="104" t="str">
        <f>+AA8</f>
        <v>(%)</v>
      </c>
      <c r="AE8" s="103"/>
      <c r="AF8" s="101" t="str">
        <f>+'Calendrier 2024'!M5</f>
        <v>Pér.10</v>
      </c>
      <c r="AG8" s="104" t="str">
        <f>+AD8</f>
        <v>(%)</v>
      </c>
      <c r="AH8" s="103"/>
      <c r="AI8" s="101" t="str">
        <f>+'Calendrier 2024'!N5</f>
        <v>Pér.11</v>
      </c>
      <c r="AJ8" s="104" t="str">
        <f>+AG8</f>
        <v>(%)</v>
      </c>
      <c r="AK8" s="103"/>
      <c r="AL8" s="101" t="str">
        <f>+'Calendrier 2024'!O5</f>
        <v>Pér.12</v>
      </c>
      <c r="AM8" s="104" t="str">
        <f>+AJ8</f>
        <v>(%)</v>
      </c>
      <c r="AN8" s="103"/>
      <c r="AO8" s="103"/>
      <c r="AP8" s="106" t="s">
        <v>4</v>
      </c>
      <c r="AQ8" s="107" t="str">
        <f>+AM8</f>
        <v>(%)</v>
      </c>
      <c r="AS8" s="199" t="str">
        <f>+AP8</f>
        <v>Total</v>
      </c>
      <c r="AT8" s="200" t="str">
        <f>+AQ8</f>
        <v>(%)</v>
      </c>
    </row>
    <row r="9" spans="3:52" ht="14" thickBot="1" x14ac:dyDescent="0.2">
      <c r="C9" s="261">
        <f>+AP15/C7</f>
        <v>15.6</v>
      </c>
      <c r="D9" t="s">
        <v>0</v>
      </c>
      <c r="E9" s="258" t="str">
        <f>+'Calendrier 2024'!D6</f>
        <v>Janvier 2023</v>
      </c>
      <c r="F9" s="259" t="s">
        <v>0</v>
      </c>
      <c r="G9" s="25" t="s">
        <v>0</v>
      </c>
      <c r="H9" s="258" t="str">
        <f>+'Calendrier 2024'!E6</f>
        <v>Février 2024</v>
      </c>
      <c r="I9" s="259" t="str">
        <f>+F9</f>
        <v xml:space="preserve"> </v>
      </c>
      <c r="J9" s="84"/>
      <c r="K9" s="258" t="str">
        <f>+'Calendrier 2024'!F6</f>
        <v>Mars 2024</v>
      </c>
      <c r="L9" s="259" t="str">
        <f>+I9</f>
        <v xml:space="preserve"> </v>
      </c>
      <c r="M9" s="25"/>
      <c r="N9" s="258" t="str">
        <f>+'Calendrier 2024'!G6</f>
        <v>Avril 2024</v>
      </c>
      <c r="O9" s="259" t="str">
        <f>+L9</f>
        <v xml:space="preserve"> </v>
      </c>
      <c r="P9" s="257"/>
      <c r="Q9" s="258" t="str">
        <f>+'Calendrier 2024'!H6</f>
        <v>Mai 2024</v>
      </c>
      <c r="R9" s="259" t="str">
        <f>+O9</f>
        <v xml:space="preserve"> </v>
      </c>
      <c r="S9" s="25"/>
      <c r="T9" s="258" t="str">
        <f>+'Calendrier 2024'!I6</f>
        <v>Juin 2024</v>
      </c>
      <c r="U9" s="259" t="str">
        <f>+R9</f>
        <v xml:space="preserve"> </v>
      </c>
      <c r="V9" s="25"/>
      <c r="W9" s="258" t="str">
        <f>+'Calendrier 2024'!J6</f>
        <v>Juillet 2024</v>
      </c>
      <c r="X9" s="259" t="str">
        <f>+U9</f>
        <v xml:space="preserve"> </v>
      </c>
      <c r="Y9" s="25"/>
      <c r="Z9" s="258" t="str">
        <f>+'Calendrier 2024'!K6</f>
        <v>Août 2024</v>
      </c>
      <c r="AA9" s="259" t="str">
        <f>+X9</f>
        <v xml:space="preserve"> </v>
      </c>
      <c r="AB9" s="25"/>
      <c r="AC9" s="258" t="str">
        <f>+'Calendrier 2024'!L6</f>
        <v>Septembre 2024</v>
      </c>
      <c r="AD9" s="259" t="str">
        <f>+AA9</f>
        <v xml:space="preserve"> </v>
      </c>
      <c r="AE9" s="25"/>
      <c r="AF9" s="258" t="str">
        <f>+'Calendrier 2024'!M6</f>
        <v>Octobre 2024</v>
      </c>
      <c r="AG9" s="259" t="str">
        <f>+AD9</f>
        <v xml:space="preserve"> </v>
      </c>
      <c r="AH9" s="25"/>
      <c r="AI9" s="258" t="str">
        <f>+'Calendrier 2024'!N6</f>
        <v>Novembre 2024</v>
      </c>
      <c r="AJ9" s="259" t="str">
        <f>+AG9</f>
        <v xml:space="preserve"> </v>
      </c>
      <c r="AK9" s="25"/>
      <c r="AL9" s="258" t="str">
        <f>+'Calendrier 2024'!O6</f>
        <v>Décembre 2024</v>
      </c>
      <c r="AM9" s="259" t="str">
        <f>+AJ9</f>
        <v xml:space="preserve"> </v>
      </c>
      <c r="AN9" s="25"/>
      <c r="AO9" s="25"/>
      <c r="AP9" s="262" t="s">
        <v>109</v>
      </c>
      <c r="AQ9" s="263" t="str">
        <f>+AM9</f>
        <v xml:space="preserve"> </v>
      </c>
      <c r="AS9" s="266" t="str">
        <f>+AP9</f>
        <v>Année</v>
      </c>
      <c r="AT9" s="315" t="s">
        <v>0</v>
      </c>
    </row>
    <row r="10" spans="3:52" ht="14" thickTop="1" x14ac:dyDescent="0.15">
      <c r="C10" s="260" t="s">
        <v>110</v>
      </c>
      <c r="D10" t="s">
        <v>0</v>
      </c>
      <c r="E10" s="26"/>
      <c r="F10" s="59"/>
      <c r="G10" t="s">
        <v>0</v>
      </c>
      <c r="H10" s="26"/>
      <c r="I10" s="59"/>
      <c r="K10" s="26"/>
      <c r="L10" s="59"/>
      <c r="N10" s="26"/>
      <c r="O10" s="59"/>
      <c r="P10" s="108"/>
      <c r="Q10" s="26"/>
      <c r="R10" s="59"/>
      <c r="T10" s="26"/>
      <c r="U10" s="59"/>
      <c r="W10" s="26"/>
      <c r="X10" s="59"/>
      <c r="Z10" s="26"/>
      <c r="AA10" s="59"/>
      <c r="AC10" s="26"/>
      <c r="AD10" s="59"/>
      <c r="AF10" s="26"/>
      <c r="AG10" s="59"/>
      <c r="AI10" s="26"/>
      <c r="AJ10" s="59"/>
      <c r="AL10" s="26"/>
      <c r="AM10" s="59"/>
      <c r="AP10" s="28"/>
      <c r="AQ10" s="112"/>
      <c r="AS10" s="264"/>
      <c r="AT10" s="265"/>
    </row>
    <row r="11" spans="3:52" x14ac:dyDescent="0.15">
      <c r="C11" s="109" t="s">
        <v>207</v>
      </c>
      <c r="E11" s="167">
        <f>+'Revenus Chambres '!E24</f>
        <v>10</v>
      </c>
      <c r="F11" s="110">
        <f>+E11/E$15</f>
        <v>7.6923076923076927E-2</v>
      </c>
      <c r="H11" s="167">
        <f>+'Revenus Chambres '!H24</f>
        <v>10</v>
      </c>
      <c r="I11" s="110">
        <f>+H11/H$15</f>
        <v>7.6923076923076927E-2</v>
      </c>
      <c r="K11" s="167">
        <f>+'Revenus Chambres '!K24</f>
        <v>10</v>
      </c>
      <c r="L11" s="110">
        <f>+K11/K$15</f>
        <v>7.6923076923076927E-2</v>
      </c>
      <c r="N11" s="167">
        <f>+'Revenus Chambres '!N24</f>
        <v>10</v>
      </c>
      <c r="O11" s="110">
        <f>+N11/N$15</f>
        <v>7.6923076923076927E-2</v>
      </c>
      <c r="P11" s="108"/>
      <c r="Q11" s="167">
        <f>+'Revenus Chambres '!Q24</f>
        <v>10</v>
      </c>
      <c r="R11" s="110">
        <f>+Q11/Q$15</f>
        <v>7.6923076923076927E-2</v>
      </c>
      <c r="T11" s="167">
        <f>+'Revenus Chambres '!T24</f>
        <v>10</v>
      </c>
      <c r="U11" s="110">
        <f>+T11/T$15</f>
        <v>7.6923076923076927E-2</v>
      </c>
      <c r="W11" s="167">
        <f>+'Revenus Chambres '!W24</f>
        <v>10</v>
      </c>
      <c r="X11" s="110">
        <f>+W11/W$15</f>
        <v>7.6923076923076927E-2</v>
      </c>
      <c r="Z11" s="167">
        <f>+'Revenus Chambres '!Z24</f>
        <v>10</v>
      </c>
      <c r="AA11" s="110">
        <f>+Z11/Z$15</f>
        <v>7.6923076923076927E-2</v>
      </c>
      <c r="AC11" s="167">
        <f>+'Revenus Chambres '!AC24</f>
        <v>10</v>
      </c>
      <c r="AD11" s="110">
        <f>+AC11/AC$15</f>
        <v>7.6923076923076927E-2</v>
      </c>
      <c r="AF11" s="167">
        <f>+'Revenus Chambres '!AF24</f>
        <v>10</v>
      </c>
      <c r="AG11" s="110">
        <f>+AF11/AF$15</f>
        <v>7.6923076923076927E-2</v>
      </c>
      <c r="AI11" s="167">
        <f>+'Revenus Chambres '!AI24</f>
        <v>10</v>
      </c>
      <c r="AJ11" s="110">
        <f>+AI11/AI$15</f>
        <v>7.6923076923076927E-2</v>
      </c>
      <c r="AL11" s="167">
        <f>+'Revenus Chambres '!AL24</f>
        <v>10</v>
      </c>
      <c r="AM11" s="110">
        <f>+AL11/AL$15</f>
        <v>7.6923076923076927E-2</v>
      </c>
      <c r="AP11" s="168">
        <f t="shared" ref="AP11:AP14" si="2">+$AL11+$AI11+$AF11+$AC11+$Z11+$W11+$T11+$Q11+$N11+$K11+$H11+$E11</f>
        <v>120</v>
      </c>
      <c r="AQ11" s="112">
        <f>+AP11/AP$15</f>
        <v>7.6923076923076927E-2</v>
      </c>
      <c r="AS11" s="189">
        <f>+AT11*AP14</f>
        <v>12</v>
      </c>
      <c r="AT11" s="188">
        <v>0.1</v>
      </c>
    </row>
    <row r="12" spans="3:52" x14ac:dyDescent="0.15">
      <c r="C12" s="109" t="s">
        <v>111</v>
      </c>
      <c r="E12" s="167">
        <f>'Revenus Nourritures'!E24</f>
        <v>100</v>
      </c>
      <c r="F12" s="110">
        <f>+E12/E$15</f>
        <v>0.76923076923076927</v>
      </c>
      <c r="G12" s="161" t="s">
        <v>0</v>
      </c>
      <c r="H12" s="167">
        <f>'Revenus Nourritures'!H24</f>
        <v>100</v>
      </c>
      <c r="I12" s="59">
        <f>+H12/H$15</f>
        <v>0.76923076923076927</v>
      </c>
      <c r="K12" s="167">
        <f>'Revenus Nourritures'!K24</f>
        <v>100</v>
      </c>
      <c r="L12" s="59">
        <f>+K12/K$15</f>
        <v>0.76923076923076927</v>
      </c>
      <c r="N12" s="167">
        <f>'Revenus Nourritures'!N24</f>
        <v>100</v>
      </c>
      <c r="O12" s="59">
        <f>+N12/N$15</f>
        <v>0.76923076923076927</v>
      </c>
      <c r="P12" s="108"/>
      <c r="Q12" s="167">
        <f>'Revenus Nourritures'!Q24</f>
        <v>100</v>
      </c>
      <c r="R12" s="59">
        <f>+Q12/Q$15</f>
        <v>0.76923076923076927</v>
      </c>
      <c r="T12" s="167">
        <f>'Revenus Nourritures'!T24</f>
        <v>100</v>
      </c>
      <c r="U12" s="59">
        <f>+T12/T$15</f>
        <v>0.76923076923076927</v>
      </c>
      <c r="W12" s="167">
        <f>'Revenus Nourritures'!W24</f>
        <v>100</v>
      </c>
      <c r="X12" s="59">
        <f>+W12/W$15</f>
        <v>0.76923076923076927</v>
      </c>
      <c r="Z12" s="167">
        <f>'Revenus Nourritures'!Z24</f>
        <v>100</v>
      </c>
      <c r="AA12" s="59">
        <f>+Z12/Z$15</f>
        <v>0.76923076923076927</v>
      </c>
      <c r="AC12" s="167">
        <f>'Revenus Nourritures'!AC24</f>
        <v>100</v>
      </c>
      <c r="AD12" s="59">
        <f>+AC12/AC$15</f>
        <v>0.76923076923076927</v>
      </c>
      <c r="AF12" s="167">
        <f>'Revenus Nourritures'!AF24</f>
        <v>100</v>
      </c>
      <c r="AG12" s="59">
        <f>+AF12/AF$15</f>
        <v>0.76923076923076927</v>
      </c>
      <c r="AI12" s="167">
        <f>'Revenus Nourritures'!AI24</f>
        <v>100</v>
      </c>
      <c r="AJ12" s="59">
        <f>+AI12/AI$15</f>
        <v>0.76923076923076927</v>
      </c>
      <c r="AK12" t="s">
        <v>112</v>
      </c>
      <c r="AL12" s="167">
        <f>'Revenus Nourritures'!AL24</f>
        <v>100</v>
      </c>
      <c r="AM12" s="59">
        <f>+AL12/AL$15</f>
        <v>0.76923076923076927</v>
      </c>
      <c r="AP12" s="168">
        <f t="shared" si="2"/>
        <v>1200</v>
      </c>
      <c r="AQ12" s="112">
        <f>+AP12/AP$15</f>
        <v>0.76923076923076927</v>
      </c>
      <c r="AS12" s="189">
        <f>+AT12*AP15</f>
        <v>1092</v>
      </c>
      <c r="AT12" s="188">
        <v>0.7</v>
      </c>
    </row>
    <row r="13" spans="3:52" x14ac:dyDescent="0.15">
      <c r="C13" s="113" t="s">
        <v>113</v>
      </c>
      <c r="E13" s="167">
        <f>'Revenus Boissons'!E24</f>
        <v>10</v>
      </c>
      <c r="F13" s="110">
        <f>+E13/E$15</f>
        <v>7.6923076923076927E-2</v>
      </c>
      <c r="H13" s="167">
        <f>'Revenus Boissons'!H24</f>
        <v>10</v>
      </c>
      <c r="I13" s="59">
        <f>+H13/H$15</f>
        <v>7.6923076923076927E-2</v>
      </c>
      <c r="K13" s="167">
        <f>'Revenus Boissons'!K24</f>
        <v>10</v>
      </c>
      <c r="L13" s="59">
        <f>+K13/K$15</f>
        <v>7.6923076923076927E-2</v>
      </c>
      <c r="N13" s="167">
        <f>'Revenus Boissons'!N24</f>
        <v>10</v>
      </c>
      <c r="O13" s="59">
        <f>+N13/N$15</f>
        <v>7.6923076923076927E-2</v>
      </c>
      <c r="P13" s="108"/>
      <c r="Q13" s="167">
        <f>'Revenus Boissons'!Q24</f>
        <v>10</v>
      </c>
      <c r="R13" s="59">
        <f>+Q13/Q$15</f>
        <v>7.6923076923076927E-2</v>
      </c>
      <c r="T13" s="167">
        <f>'Revenus Boissons'!T24</f>
        <v>10</v>
      </c>
      <c r="U13" s="59">
        <f>+T13/T$15</f>
        <v>7.6923076923076927E-2</v>
      </c>
      <c r="W13" s="167">
        <f>'Revenus Boissons'!W24</f>
        <v>10</v>
      </c>
      <c r="X13" s="59">
        <f>+W13/W$15</f>
        <v>7.6923076923076927E-2</v>
      </c>
      <c r="Z13" s="167">
        <f>'Revenus Boissons'!Z24</f>
        <v>10</v>
      </c>
      <c r="AA13" s="59">
        <f>+Z13/Z$15</f>
        <v>7.6923076923076927E-2</v>
      </c>
      <c r="AC13" s="167">
        <f>'Revenus Boissons'!AC24</f>
        <v>10</v>
      </c>
      <c r="AD13" s="59">
        <f>+AC13/AC$15</f>
        <v>7.6923076923076927E-2</v>
      </c>
      <c r="AF13" s="167">
        <f>'Revenus Boissons'!AF24</f>
        <v>10</v>
      </c>
      <c r="AG13" s="59">
        <f>+AF13/AF$15</f>
        <v>7.6923076923076927E-2</v>
      </c>
      <c r="AI13" s="167">
        <f>'Revenus Boissons'!AI24</f>
        <v>10</v>
      </c>
      <c r="AJ13" s="59">
        <f>+AI13/AI$15</f>
        <v>7.6923076923076927E-2</v>
      </c>
      <c r="AL13" s="167">
        <f>'Revenus Boissons'!AL24</f>
        <v>10</v>
      </c>
      <c r="AM13" s="59">
        <f>+AL13/AL$15</f>
        <v>7.6923076923076927E-2</v>
      </c>
      <c r="AP13" s="168">
        <f t="shared" si="2"/>
        <v>120</v>
      </c>
      <c r="AQ13" s="112">
        <f>+AP13/AP$15</f>
        <v>7.6923076923076927E-2</v>
      </c>
      <c r="AS13" s="189">
        <f>+AT13*AP15</f>
        <v>280.8</v>
      </c>
      <c r="AT13" s="188">
        <v>0.18</v>
      </c>
    </row>
    <row r="14" spans="3:52" ht="14" thickBot="1" x14ac:dyDescent="0.2">
      <c r="C14" s="114" t="s">
        <v>114</v>
      </c>
      <c r="E14" s="167">
        <f>'Autres revenus'!E24</f>
        <v>10</v>
      </c>
      <c r="F14" s="110">
        <f>+E14/E$15</f>
        <v>7.6923076923076927E-2</v>
      </c>
      <c r="H14" s="167">
        <f>'Autres revenus'!H24</f>
        <v>10</v>
      </c>
      <c r="I14" s="59">
        <f>H14/H$15</f>
        <v>7.6923076923076927E-2</v>
      </c>
      <c r="K14" s="167">
        <f>'Autres revenus'!K24</f>
        <v>10</v>
      </c>
      <c r="L14" s="59">
        <f>K14/K$15</f>
        <v>7.6923076923076927E-2</v>
      </c>
      <c r="N14" s="167">
        <f>'Autres revenus'!N24</f>
        <v>10</v>
      </c>
      <c r="O14" s="59">
        <f>N14/N$15</f>
        <v>7.6923076923076927E-2</v>
      </c>
      <c r="P14" s="108"/>
      <c r="Q14" s="167">
        <f>'Autres revenus'!Q24</f>
        <v>10</v>
      </c>
      <c r="R14" s="59">
        <f>Q14/Q$15</f>
        <v>7.6923076923076927E-2</v>
      </c>
      <c r="T14" s="167">
        <f>'Autres revenus'!T24</f>
        <v>10</v>
      </c>
      <c r="U14" s="59">
        <f>T14/T$15</f>
        <v>7.6923076923076927E-2</v>
      </c>
      <c r="W14" s="167">
        <f>'Autres revenus'!W24</f>
        <v>10</v>
      </c>
      <c r="X14" s="59">
        <f>W14/W$15</f>
        <v>7.6923076923076927E-2</v>
      </c>
      <c r="Z14" s="167">
        <f>'Autres revenus'!Z24</f>
        <v>10</v>
      </c>
      <c r="AA14" s="59">
        <f>Z14/Z$15</f>
        <v>7.6923076923076927E-2</v>
      </c>
      <c r="AC14" s="167">
        <f>'Autres revenus'!AC24</f>
        <v>10</v>
      </c>
      <c r="AD14" s="59">
        <f>AC14/AC$15</f>
        <v>7.6923076923076927E-2</v>
      </c>
      <c r="AF14" s="167">
        <f>'Autres revenus'!AF24</f>
        <v>10</v>
      </c>
      <c r="AG14" s="59">
        <f>AF14/AF$15</f>
        <v>7.6923076923076927E-2</v>
      </c>
      <c r="AI14" s="167">
        <f>'Autres revenus'!AI24</f>
        <v>10</v>
      </c>
      <c r="AJ14" s="59">
        <f>AI14/AI$15</f>
        <v>7.6923076923076927E-2</v>
      </c>
      <c r="AL14" s="167">
        <f>'Autres revenus'!AL24</f>
        <v>10</v>
      </c>
      <c r="AM14" s="59">
        <f>AL14/AL$15</f>
        <v>7.6923076923076927E-2</v>
      </c>
      <c r="AP14" s="168">
        <f t="shared" si="2"/>
        <v>120</v>
      </c>
      <c r="AQ14" s="112">
        <f>+AP14/AP$15</f>
        <v>7.6923076923076927E-2</v>
      </c>
      <c r="AS14" s="189">
        <f>+AT14*AP15</f>
        <v>31.2</v>
      </c>
      <c r="AT14" s="188">
        <v>0.02</v>
      </c>
      <c r="AV14" s="144"/>
    </row>
    <row r="15" spans="3:52" ht="14" thickBot="1" x14ac:dyDescent="0.2">
      <c r="C15" s="115" t="s">
        <v>115</v>
      </c>
      <c r="D15" s="116"/>
      <c r="E15" s="117">
        <f>+SUM(E11:E14)</f>
        <v>130</v>
      </c>
      <c r="F15" s="118">
        <f>SUM(F11:F14)</f>
        <v>1</v>
      </c>
      <c r="G15" s="119"/>
      <c r="H15" s="117">
        <f>+SUM(H11:H14)</f>
        <v>130</v>
      </c>
      <c r="I15" s="118">
        <f>SUM(I11:I14)</f>
        <v>1</v>
      </c>
      <c r="J15" s="116"/>
      <c r="K15" s="117">
        <f>+SUM(K11:K14)</f>
        <v>130</v>
      </c>
      <c r="L15" s="118">
        <f>SUM(L11:L14)</f>
        <v>1</v>
      </c>
      <c r="M15" s="116"/>
      <c r="N15" s="117">
        <f>+SUM(N11:N14)</f>
        <v>130</v>
      </c>
      <c r="O15" s="118">
        <f>SUM(O11:O14)</f>
        <v>1</v>
      </c>
      <c r="P15" s="119"/>
      <c r="Q15" s="117">
        <f>+SUM(Q11:Q14)</f>
        <v>130</v>
      </c>
      <c r="R15" s="118">
        <f>SUM(R11:R14)</f>
        <v>1</v>
      </c>
      <c r="S15" s="116"/>
      <c r="T15" s="117">
        <f>+SUM(T11:T14)</f>
        <v>130</v>
      </c>
      <c r="U15" s="118">
        <f>SUM(U11:U14)</f>
        <v>1</v>
      </c>
      <c r="V15" s="36"/>
      <c r="W15" s="117">
        <f>+SUM(W11:W14)</f>
        <v>130</v>
      </c>
      <c r="X15" s="118">
        <f>SUM(X11:X14)</f>
        <v>1</v>
      </c>
      <c r="Y15" s="36"/>
      <c r="Z15" s="117">
        <f>+SUM(Z11:Z14)</f>
        <v>130</v>
      </c>
      <c r="AA15" s="118">
        <f>SUM(AA11:AA14)</f>
        <v>1</v>
      </c>
      <c r="AB15" s="36"/>
      <c r="AC15" s="117">
        <f>+SUM(AC11:AC14)</f>
        <v>130</v>
      </c>
      <c r="AD15" s="118">
        <f>SUM(AD11:AD14)</f>
        <v>1</v>
      </c>
      <c r="AE15" s="36"/>
      <c r="AF15" s="117">
        <f>+SUM(AF11:AF14)</f>
        <v>130</v>
      </c>
      <c r="AG15" s="118">
        <f>SUM(AG11:AG14)</f>
        <v>1</v>
      </c>
      <c r="AH15" s="36"/>
      <c r="AI15" s="117">
        <f>+SUM(AI11:AI14)</f>
        <v>130</v>
      </c>
      <c r="AJ15" s="118">
        <f>SUM(AJ11:AJ14)</f>
        <v>1</v>
      </c>
      <c r="AK15" s="36"/>
      <c r="AL15" s="117">
        <f>+SUM(AL11:AL14)</f>
        <v>130</v>
      </c>
      <c r="AM15" s="118">
        <f>SUM(AM11:AM14)</f>
        <v>1</v>
      </c>
      <c r="AN15" s="36"/>
      <c r="AO15" s="36"/>
      <c r="AP15" s="117">
        <f>+SUM(AP11:AP14)</f>
        <v>1560</v>
      </c>
      <c r="AQ15" s="118">
        <f>SUM(AQ11:AQ14)</f>
        <v>1</v>
      </c>
      <c r="AR15" s="116"/>
      <c r="AS15" s="193">
        <f>SUM(AS11:AS14)</f>
        <v>1416</v>
      </c>
      <c r="AT15" s="194">
        <f>SUM(AT11:AT14)</f>
        <v>1</v>
      </c>
      <c r="AU15" s="116"/>
      <c r="AV15" s="116"/>
      <c r="AW15" s="116"/>
      <c r="AX15" s="116"/>
      <c r="AY15" s="116"/>
      <c r="AZ15" s="116"/>
    </row>
    <row r="16" spans="3:52" x14ac:dyDescent="0.15">
      <c r="C16" s="121"/>
      <c r="E16" s="122"/>
      <c r="F16" s="59"/>
      <c r="H16" s="122"/>
      <c r="I16" s="59"/>
      <c r="K16" s="122"/>
      <c r="L16" s="59"/>
      <c r="N16" s="122"/>
      <c r="O16" s="59"/>
      <c r="P16" s="108"/>
      <c r="Q16" s="122"/>
      <c r="R16" s="59"/>
      <c r="T16" s="122"/>
      <c r="U16" s="59"/>
      <c r="W16" s="122"/>
      <c r="X16" s="59"/>
      <c r="Z16" s="122"/>
      <c r="AA16" s="59"/>
      <c r="AC16" s="122"/>
      <c r="AD16" s="59"/>
      <c r="AF16" s="122"/>
      <c r="AG16" s="59"/>
      <c r="AI16" s="122"/>
      <c r="AJ16" s="59"/>
      <c r="AL16" s="122"/>
      <c r="AM16" s="59"/>
      <c r="AP16" s="123"/>
      <c r="AQ16" s="112"/>
      <c r="AS16" s="179"/>
      <c r="AT16" s="180"/>
    </row>
    <row r="17" spans="2:52" x14ac:dyDescent="0.15">
      <c r="B17" s="144"/>
      <c r="C17" s="124" t="s">
        <v>174</v>
      </c>
      <c r="D17" s="125"/>
      <c r="E17" s="171">
        <f>'Coût des marchandises vendues '!E18</f>
        <v>37.5</v>
      </c>
      <c r="F17" s="172">
        <f>+E17/E$15</f>
        <v>0.28846153846153844</v>
      </c>
      <c r="G17" s="173"/>
      <c r="H17" s="171">
        <f>'Coût des marchandises vendues '!H18</f>
        <v>37.5</v>
      </c>
      <c r="I17" s="172">
        <f>H17/H$15</f>
        <v>0.28846153846153844</v>
      </c>
      <c r="J17" s="173"/>
      <c r="K17" s="171">
        <f>'Coût des marchandises vendues '!K18</f>
        <v>37.5</v>
      </c>
      <c r="L17" s="172">
        <f>K17/K$15</f>
        <v>0.28846153846153844</v>
      </c>
      <c r="M17" s="173"/>
      <c r="N17" s="171">
        <f>'Coût des marchandises vendues '!N18</f>
        <v>37.5</v>
      </c>
      <c r="O17" s="172">
        <f>N$17/N$15</f>
        <v>0.28846153846153844</v>
      </c>
      <c r="P17" s="173"/>
      <c r="Q17" s="171">
        <f>'Coût des marchandises vendues '!Q18</f>
        <v>37.5</v>
      </c>
      <c r="R17" s="172">
        <f>Q$17/Q$15</f>
        <v>0.28846153846153844</v>
      </c>
      <c r="S17" s="173"/>
      <c r="T17" s="171">
        <f>'Coût des marchandises vendues '!T18</f>
        <v>37.5</v>
      </c>
      <c r="U17" s="172">
        <f>T17/T$15</f>
        <v>0.28846153846153844</v>
      </c>
      <c r="V17" s="173"/>
      <c r="W17" s="171">
        <f>'Coût des marchandises vendues '!W18</f>
        <v>37.5</v>
      </c>
      <c r="X17" s="172">
        <f>W17/W$15</f>
        <v>0.28846153846153844</v>
      </c>
      <c r="Y17" s="173"/>
      <c r="Z17" s="171">
        <f>'Coût des marchandises vendues '!Z18</f>
        <v>37.5</v>
      </c>
      <c r="AA17" s="172">
        <f>Z17/Z$15</f>
        <v>0.28846153846153844</v>
      </c>
      <c r="AB17" s="173"/>
      <c r="AC17" s="171">
        <f>'Coût des marchandises vendues '!AC18</f>
        <v>37.5</v>
      </c>
      <c r="AD17" s="172">
        <f>AC17/AC$15</f>
        <v>0.28846153846153844</v>
      </c>
      <c r="AE17" s="173"/>
      <c r="AF17" s="171">
        <f>'Coût des marchandises vendues '!AF18</f>
        <v>37.5</v>
      </c>
      <c r="AG17" s="172">
        <f>AF17/AF$15</f>
        <v>0.28846153846153844</v>
      </c>
      <c r="AH17" s="173"/>
      <c r="AI17" s="171">
        <f>'Coût des marchandises vendues '!AI18</f>
        <v>37.5</v>
      </c>
      <c r="AJ17" s="172">
        <f>AI17/AI$15</f>
        <v>0.28846153846153844</v>
      </c>
      <c r="AK17" s="173"/>
      <c r="AL17" s="171">
        <f>'Coût des marchandises vendues '!AL18</f>
        <v>37.5</v>
      </c>
      <c r="AM17" s="172">
        <f>AL17/AL$15</f>
        <v>0.28846153846153844</v>
      </c>
      <c r="AN17" s="173"/>
      <c r="AO17" s="173"/>
      <c r="AP17" s="126">
        <f>+$AL17+$AI17+$AF17+$AC17+$Z17+$W17+$T17+$Q17+$N17+$K17+$H17+$E17</f>
        <v>450</v>
      </c>
      <c r="AQ17" s="174">
        <f>AP17/AP$15</f>
        <v>0.28846153846153844</v>
      </c>
      <c r="AS17" s="190">
        <f>+AT17*AP15</f>
        <v>468</v>
      </c>
      <c r="AT17" s="186">
        <v>0.3</v>
      </c>
    </row>
    <row r="18" spans="2:52" x14ac:dyDescent="0.15">
      <c r="C18" s="113"/>
      <c r="E18" s="122"/>
      <c r="F18" s="59"/>
      <c r="H18" s="122"/>
      <c r="I18" s="59"/>
      <c r="K18" s="122"/>
      <c r="L18" s="59"/>
      <c r="N18" s="122"/>
      <c r="O18" s="59"/>
      <c r="P18" s="108"/>
      <c r="Q18" s="122"/>
      <c r="R18" s="59"/>
      <c r="T18" s="122"/>
      <c r="U18" s="59"/>
      <c r="W18" s="122"/>
      <c r="X18" s="59"/>
      <c r="Z18" s="122"/>
      <c r="AA18" s="59"/>
      <c r="AC18" s="122"/>
      <c r="AD18" s="59"/>
      <c r="AF18" s="122"/>
      <c r="AG18" s="59"/>
      <c r="AI18" s="122"/>
      <c r="AJ18" s="59"/>
      <c r="AL18" s="122"/>
      <c r="AM18" s="59"/>
      <c r="AP18" s="123"/>
      <c r="AQ18" s="112"/>
      <c r="AS18" s="179"/>
      <c r="AT18" s="180"/>
    </row>
    <row r="19" spans="2:52" x14ac:dyDescent="0.15">
      <c r="C19" s="127" t="s">
        <v>116</v>
      </c>
      <c r="E19" s="122"/>
      <c r="F19" s="59"/>
      <c r="H19" s="122"/>
      <c r="I19" s="59"/>
      <c r="K19" s="122"/>
      <c r="L19" s="59"/>
      <c r="N19" s="122"/>
      <c r="O19" s="59"/>
      <c r="P19" s="108"/>
      <c r="Q19" s="122"/>
      <c r="R19" s="59"/>
      <c r="T19" s="122"/>
      <c r="U19" s="59"/>
      <c r="W19" s="122"/>
      <c r="X19" s="59"/>
      <c r="Z19" s="122"/>
      <c r="AA19" s="59"/>
      <c r="AC19" s="122"/>
      <c r="AD19" s="59"/>
      <c r="AF19" s="122"/>
      <c r="AG19" s="59"/>
      <c r="AI19" s="122"/>
      <c r="AJ19" s="59"/>
      <c r="AL19" s="122"/>
      <c r="AM19" s="59"/>
      <c r="AP19" s="123"/>
      <c r="AQ19" s="112"/>
      <c r="AS19" s="179"/>
      <c r="AT19" s="180"/>
    </row>
    <row r="20" spans="2:52" x14ac:dyDescent="0.15">
      <c r="C20" s="113" t="s">
        <v>117</v>
      </c>
      <c r="E20" s="122">
        <f>+Salaires!E24</f>
        <v>10</v>
      </c>
      <c r="F20" s="59">
        <f>E20/E$15</f>
        <v>7.6923076923076927E-2</v>
      </c>
      <c r="H20" s="122">
        <f>+Salaires!H24</f>
        <v>10</v>
      </c>
      <c r="I20" s="59">
        <f>H20/H$15</f>
        <v>7.6923076923076927E-2</v>
      </c>
      <c r="K20" s="122">
        <f>+Salaires!K24</f>
        <v>10</v>
      </c>
      <c r="L20" s="59">
        <f>K20/K$15</f>
        <v>7.6923076923076927E-2</v>
      </c>
      <c r="N20" s="122">
        <f>+Salaires!N24</f>
        <v>10</v>
      </c>
      <c r="O20" s="59">
        <f>N20/N$15</f>
        <v>7.6923076923076927E-2</v>
      </c>
      <c r="P20" s="108"/>
      <c r="Q20" s="122">
        <f>+Salaires!Q24</f>
        <v>10</v>
      </c>
      <c r="R20" s="59">
        <f>Q20/Q$15</f>
        <v>7.6923076923076927E-2</v>
      </c>
      <c r="T20" s="122">
        <f>+Salaires!T24</f>
        <v>10</v>
      </c>
      <c r="U20" s="59">
        <f>T20/T$15</f>
        <v>7.6923076923076927E-2</v>
      </c>
      <c r="W20" s="122">
        <f>+Salaires!W24</f>
        <v>10</v>
      </c>
      <c r="X20" s="59">
        <f>W20/W$15</f>
        <v>7.6923076923076927E-2</v>
      </c>
      <c r="Z20" s="122">
        <f>+Salaires!Z24</f>
        <v>10</v>
      </c>
      <c r="AA20" s="59">
        <f>Z20/Z$15</f>
        <v>7.6923076923076927E-2</v>
      </c>
      <c r="AC20" s="122">
        <f>+Salaires!AC24</f>
        <v>10</v>
      </c>
      <c r="AD20" s="59">
        <f>AC20/AC$15</f>
        <v>7.6923076923076927E-2</v>
      </c>
      <c r="AF20" s="122">
        <f>+Salaires!AF24</f>
        <v>10</v>
      </c>
      <c r="AG20" s="59">
        <f>AF20/AF$15</f>
        <v>7.6923076923076927E-2</v>
      </c>
      <c r="AI20" s="122">
        <f>+Salaires!AI24</f>
        <v>10</v>
      </c>
      <c r="AJ20" s="59">
        <f>AI20/AI$15</f>
        <v>7.6923076923076927E-2</v>
      </c>
      <c r="AL20" s="122">
        <f>+Salaires!AL24</f>
        <v>10</v>
      </c>
      <c r="AM20" s="59">
        <f>AL20/AL$15</f>
        <v>7.6923076923076927E-2</v>
      </c>
      <c r="AP20" s="123">
        <f>+$AL20+$AI20+$AF20+$AC20+$Z20+$W20+$T20+$Q20+$N20+$K20+$H20+$E20</f>
        <v>120</v>
      </c>
      <c r="AQ20" s="112">
        <f>AP20/AP$15</f>
        <v>7.6923076923076927E-2</v>
      </c>
      <c r="AS20" s="179">
        <v>0</v>
      </c>
      <c r="AT20" s="180">
        <f>+AS20/AS$15</f>
        <v>0</v>
      </c>
    </row>
    <row r="21" spans="2:52" ht="14" thickBot="1" x14ac:dyDescent="0.2">
      <c r="C21" s="114" t="s">
        <v>118</v>
      </c>
      <c r="D21" s="128"/>
      <c r="E21" s="129">
        <f>0.15*E20</f>
        <v>1.5</v>
      </c>
      <c r="F21" s="130">
        <f>E21/E$15</f>
        <v>1.1538461538461539E-2</v>
      </c>
      <c r="G21" s="128"/>
      <c r="H21" s="129">
        <f>0.15*H20</f>
        <v>1.5</v>
      </c>
      <c r="I21" s="130">
        <f>H21/H$15</f>
        <v>1.1538461538461539E-2</v>
      </c>
      <c r="J21" s="128"/>
      <c r="K21" s="129">
        <f>0.15*K20</f>
        <v>1.5</v>
      </c>
      <c r="L21" s="130">
        <f>K21/K$15</f>
        <v>1.1538461538461539E-2</v>
      </c>
      <c r="M21" s="128"/>
      <c r="N21" s="129">
        <f>0.15*N20</f>
        <v>1.5</v>
      </c>
      <c r="O21" s="130">
        <f>N21/N$15</f>
        <v>1.1538461538461539E-2</v>
      </c>
      <c r="P21" s="131"/>
      <c r="Q21" s="129">
        <f>0.15*Q20</f>
        <v>1.5</v>
      </c>
      <c r="R21" s="130">
        <f>Q21/Q$15</f>
        <v>1.1538461538461539E-2</v>
      </c>
      <c r="S21" s="128"/>
      <c r="T21" s="129">
        <f>0.15*T20</f>
        <v>1.5</v>
      </c>
      <c r="U21" s="130">
        <f>T21/T$15</f>
        <v>1.1538461538461539E-2</v>
      </c>
      <c r="V21" s="128"/>
      <c r="W21" s="129">
        <f>0.15*W20</f>
        <v>1.5</v>
      </c>
      <c r="X21" s="130">
        <f>W21/W$15</f>
        <v>1.1538461538461539E-2</v>
      </c>
      <c r="Y21" s="128"/>
      <c r="Z21" s="129">
        <f>0.15*Z20</f>
        <v>1.5</v>
      </c>
      <c r="AA21" s="130">
        <f>Z21/Z$15</f>
        <v>1.1538461538461539E-2</v>
      </c>
      <c r="AB21" s="128"/>
      <c r="AC21" s="129">
        <f>0.15*AC20</f>
        <v>1.5</v>
      </c>
      <c r="AD21" s="130">
        <f>AC21/AC$15</f>
        <v>1.1538461538461539E-2</v>
      </c>
      <c r="AE21" s="128"/>
      <c r="AF21" s="129">
        <f>0.15*AF20</f>
        <v>1.5</v>
      </c>
      <c r="AG21" s="130">
        <f>AF21/AF$15</f>
        <v>1.1538461538461539E-2</v>
      </c>
      <c r="AH21" s="128"/>
      <c r="AI21" s="129">
        <f>0.15*AI20</f>
        <v>1.5</v>
      </c>
      <c r="AJ21" s="130">
        <f>AI21/AI$15</f>
        <v>1.1538461538461539E-2</v>
      </c>
      <c r="AK21" s="128"/>
      <c r="AL21" s="129">
        <f>0.15*AL20</f>
        <v>1.5</v>
      </c>
      <c r="AM21" s="130">
        <f>AL21/AL$15</f>
        <v>1.1538461538461539E-2</v>
      </c>
      <c r="AN21" s="128"/>
      <c r="AO21" s="128"/>
      <c r="AP21" s="123">
        <f>+$AL21+$AI21+$AF21+$AC21+$Z21+$W21+$T21+$Q21+$N21+$K21+$H21+$E21</f>
        <v>18</v>
      </c>
      <c r="AQ21" s="132">
        <f>AP21/AP$15</f>
        <v>1.1538461538461539E-2</v>
      </c>
      <c r="AS21" s="179">
        <v>0</v>
      </c>
      <c r="AT21" s="181">
        <f>AS21/AS$15</f>
        <v>0</v>
      </c>
    </row>
    <row r="22" spans="2:52" x14ac:dyDescent="0.15">
      <c r="C22" s="133" t="s">
        <v>119</v>
      </c>
      <c r="D22" s="134"/>
      <c r="E22" s="135">
        <f>SUM(E20:E21)</f>
        <v>11.5</v>
      </c>
      <c r="F22" s="136">
        <f>E22/E$15</f>
        <v>8.8461538461538466E-2</v>
      </c>
      <c r="G22" s="134"/>
      <c r="H22" s="135">
        <f>SUM(H20:H21)</f>
        <v>11.5</v>
      </c>
      <c r="I22" s="136">
        <f>H22/H$15</f>
        <v>8.8461538461538466E-2</v>
      </c>
      <c r="J22" s="134"/>
      <c r="K22" s="135">
        <f>SUM(K20:K21)</f>
        <v>11.5</v>
      </c>
      <c r="L22" s="136">
        <f>K22/K$15</f>
        <v>8.8461538461538466E-2</v>
      </c>
      <c r="M22" s="134"/>
      <c r="N22" s="135">
        <f>SUM(N20:N21)</f>
        <v>11.5</v>
      </c>
      <c r="O22" s="136">
        <f>N22/N$15</f>
        <v>8.8461538461538466E-2</v>
      </c>
      <c r="P22" s="137"/>
      <c r="Q22" s="135">
        <f>SUM(Q20:Q21)</f>
        <v>11.5</v>
      </c>
      <c r="R22" s="136">
        <f>Q22/Q$15</f>
        <v>8.8461538461538466E-2</v>
      </c>
      <c r="S22" s="134"/>
      <c r="T22" s="135">
        <f>SUM(T20:T21)</f>
        <v>11.5</v>
      </c>
      <c r="U22" s="136">
        <f>T22/T$15</f>
        <v>8.8461538461538466E-2</v>
      </c>
      <c r="V22" s="134"/>
      <c r="W22" s="135">
        <f>SUM(W20:W21)</f>
        <v>11.5</v>
      </c>
      <c r="X22" s="136">
        <f>W22/W$15</f>
        <v>8.8461538461538466E-2</v>
      </c>
      <c r="Y22" s="134"/>
      <c r="Z22" s="135">
        <f>SUM(Z20:Z21)</f>
        <v>11.5</v>
      </c>
      <c r="AA22" s="136">
        <f>Z22/Z$15</f>
        <v>8.8461538461538466E-2</v>
      </c>
      <c r="AB22" s="134"/>
      <c r="AC22" s="135">
        <f>SUM(AC20:AC21)</f>
        <v>11.5</v>
      </c>
      <c r="AD22" s="136">
        <f>AC22/AC$15</f>
        <v>8.8461538461538466E-2</v>
      </c>
      <c r="AE22" s="134"/>
      <c r="AF22" s="135">
        <f>SUM(AF20:AF21)</f>
        <v>11.5</v>
      </c>
      <c r="AG22" s="136">
        <f>AF22/AF$15</f>
        <v>8.8461538461538466E-2</v>
      </c>
      <c r="AH22" s="134"/>
      <c r="AI22" s="135">
        <f>SUM(AI20:AI21)</f>
        <v>11.5</v>
      </c>
      <c r="AJ22" s="136">
        <f>AI22/AI$15</f>
        <v>8.8461538461538466E-2</v>
      </c>
      <c r="AK22" s="134"/>
      <c r="AL22" s="135">
        <f>SUM(AL20:AL21)</f>
        <v>11.5</v>
      </c>
      <c r="AM22" s="136">
        <f>AL22/AL$15</f>
        <v>8.8461538461538466E-2</v>
      </c>
      <c r="AN22" s="134"/>
      <c r="AO22" s="134"/>
      <c r="AP22" s="138">
        <f>+$AL22+$AI22+$AF22+$AC22+$Z22+$W22+$T22+$Q22+$N22+$K22+$H22+$E22</f>
        <v>138</v>
      </c>
      <c r="AQ22" s="139">
        <f>AP22/AP$15</f>
        <v>8.8461538461538466E-2</v>
      </c>
      <c r="AS22" s="182">
        <f>+AT22*AS15</f>
        <v>453.12</v>
      </c>
      <c r="AT22" s="186">
        <v>0.32</v>
      </c>
    </row>
    <row r="23" spans="2:52" x14ac:dyDescent="0.15">
      <c r="C23" s="113"/>
      <c r="E23" s="122"/>
      <c r="F23" s="59"/>
      <c r="H23" s="122"/>
      <c r="I23" s="59"/>
      <c r="K23" s="122"/>
      <c r="L23" s="59"/>
      <c r="N23" s="122"/>
      <c r="O23" s="59"/>
      <c r="P23" s="108"/>
      <c r="Q23" s="122"/>
      <c r="R23" s="59"/>
      <c r="T23" s="122"/>
      <c r="U23" s="59"/>
      <c r="W23" s="122"/>
      <c r="X23" s="59"/>
      <c r="Z23" s="122"/>
      <c r="AA23" s="59"/>
      <c r="AC23" s="122"/>
      <c r="AD23" s="59"/>
      <c r="AF23" s="122"/>
      <c r="AG23" s="59"/>
      <c r="AI23" s="122"/>
      <c r="AJ23" s="59"/>
      <c r="AL23" s="122"/>
      <c r="AM23" s="59"/>
      <c r="AP23" s="123"/>
      <c r="AQ23" s="112"/>
      <c r="AS23" s="179"/>
      <c r="AT23" s="180"/>
    </row>
    <row r="24" spans="2:52" x14ac:dyDescent="0.15">
      <c r="C24" s="133" t="s">
        <v>120</v>
      </c>
      <c r="D24" s="134"/>
      <c r="E24" s="135">
        <f>E17+E22</f>
        <v>49</v>
      </c>
      <c r="F24" s="136">
        <f>E24/E$15</f>
        <v>0.37692307692307692</v>
      </c>
      <c r="G24" s="134"/>
      <c r="H24" s="135">
        <f>H17+H22</f>
        <v>49</v>
      </c>
      <c r="I24" s="136">
        <f>H24/H$15</f>
        <v>0.37692307692307692</v>
      </c>
      <c r="J24" s="134"/>
      <c r="K24" s="135">
        <f>K17+K22</f>
        <v>49</v>
      </c>
      <c r="L24" s="136">
        <f>K24/K$15</f>
        <v>0.37692307692307692</v>
      </c>
      <c r="M24" s="134"/>
      <c r="N24" s="135">
        <f>N17+N22</f>
        <v>49</v>
      </c>
      <c r="O24" s="136">
        <f>N24/N$15</f>
        <v>0.37692307692307692</v>
      </c>
      <c r="P24" s="137"/>
      <c r="Q24" s="135">
        <f>Q17+Q22</f>
        <v>49</v>
      </c>
      <c r="R24" s="136">
        <f>Q24/Q$15</f>
        <v>0.37692307692307692</v>
      </c>
      <c r="S24" s="134"/>
      <c r="T24" s="135">
        <f>T17+T22</f>
        <v>49</v>
      </c>
      <c r="U24" s="136">
        <f>T24/T$15</f>
        <v>0.37692307692307692</v>
      </c>
      <c r="V24" s="134"/>
      <c r="W24" s="135">
        <f>W17+W22</f>
        <v>49</v>
      </c>
      <c r="X24" s="136">
        <f>W24/W$15</f>
        <v>0.37692307692307692</v>
      </c>
      <c r="Y24" s="134"/>
      <c r="Z24" s="135">
        <f>Z17+Z22</f>
        <v>49</v>
      </c>
      <c r="AA24" s="136">
        <f>Z24/Z$15</f>
        <v>0.37692307692307692</v>
      </c>
      <c r="AB24" s="134"/>
      <c r="AC24" s="135">
        <f>AC17+AC22</f>
        <v>49</v>
      </c>
      <c r="AD24" s="136">
        <f>AC24/AC$15</f>
        <v>0.37692307692307692</v>
      </c>
      <c r="AE24" s="134"/>
      <c r="AF24" s="135">
        <f>AF17+AF22</f>
        <v>49</v>
      </c>
      <c r="AG24" s="136">
        <f>AF24/AF$15</f>
        <v>0.37692307692307692</v>
      </c>
      <c r="AH24" s="134"/>
      <c r="AI24" s="135">
        <f>AI17+AI22</f>
        <v>49</v>
      </c>
      <c r="AJ24" s="136">
        <f>AI24/AI$15</f>
        <v>0.37692307692307692</v>
      </c>
      <c r="AK24" s="134"/>
      <c r="AL24" s="135">
        <f>AL17+AL22</f>
        <v>49</v>
      </c>
      <c r="AM24" s="136">
        <f>AL24/AL$15</f>
        <v>0.37692307692307692</v>
      </c>
      <c r="AN24" s="134"/>
      <c r="AO24" s="134"/>
      <c r="AP24" s="140">
        <f>+$AL24+$AI24+$AF24+$AC24+$Z24+$W24+$T24+$Q24+$N24+$K24+$H24+$E24</f>
        <v>588</v>
      </c>
      <c r="AQ24" s="139">
        <f>AP24/AP$15</f>
        <v>0.37692307692307692</v>
      </c>
      <c r="AR24" s="22"/>
      <c r="AS24" s="184">
        <f>+AT24*AS15</f>
        <v>877.92</v>
      </c>
      <c r="AT24" s="183">
        <f>+AT17+AT22</f>
        <v>0.62</v>
      </c>
    </row>
    <row r="25" spans="2:52" x14ac:dyDescent="0.15">
      <c r="C25" s="113"/>
      <c r="E25" s="122"/>
      <c r="F25" s="59"/>
      <c r="H25" s="122"/>
      <c r="I25" s="59"/>
      <c r="K25" s="122"/>
      <c r="L25" s="59"/>
      <c r="N25" s="122"/>
      <c r="O25" s="59"/>
      <c r="P25" s="108"/>
      <c r="Q25" s="122"/>
      <c r="R25" s="59"/>
      <c r="T25" s="122"/>
      <c r="U25" s="59"/>
      <c r="W25" s="122"/>
      <c r="X25" s="59"/>
      <c r="Z25" s="122"/>
      <c r="AA25" s="59"/>
      <c r="AC25" s="122"/>
      <c r="AD25" s="59"/>
      <c r="AF25" s="122"/>
      <c r="AG25" s="59"/>
      <c r="AI25" s="122"/>
      <c r="AJ25" s="59"/>
      <c r="AL25" s="122"/>
      <c r="AM25" s="59"/>
      <c r="AP25" s="123"/>
      <c r="AQ25" s="112"/>
      <c r="AS25" s="179"/>
      <c r="AT25" s="180"/>
    </row>
    <row r="26" spans="2:52" x14ac:dyDescent="0.15">
      <c r="C26" s="141" t="s">
        <v>121</v>
      </c>
      <c r="D26" s="116"/>
      <c r="E26" s="142">
        <f>E15-E24</f>
        <v>81</v>
      </c>
      <c r="F26" s="118">
        <f>E26/E$15</f>
        <v>0.62307692307692308</v>
      </c>
      <c r="G26" s="119"/>
      <c r="H26" s="142">
        <f>H15-H24</f>
        <v>81</v>
      </c>
      <c r="I26" s="118">
        <f>H26/H$15</f>
        <v>0.62307692307692308</v>
      </c>
      <c r="J26" s="116"/>
      <c r="K26" s="142">
        <f>K15-K24</f>
        <v>81</v>
      </c>
      <c r="L26" s="118">
        <f>K26/K$15</f>
        <v>0.62307692307692308</v>
      </c>
      <c r="M26" s="116"/>
      <c r="N26" s="142">
        <f>N15-N24</f>
        <v>81</v>
      </c>
      <c r="O26" s="118">
        <f>N26/N$15</f>
        <v>0.62307692307692308</v>
      </c>
      <c r="P26" s="119"/>
      <c r="Q26" s="142">
        <f>Q15-Q24</f>
        <v>81</v>
      </c>
      <c r="R26" s="118">
        <f>Q26/Q$15</f>
        <v>0.62307692307692308</v>
      </c>
      <c r="S26" s="116"/>
      <c r="T26" s="142">
        <f>T15-T24</f>
        <v>81</v>
      </c>
      <c r="U26" s="118">
        <f>T26/T$15</f>
        <v>0.62307692307692308</v>
      </c>
      <c r="V26" s="36"/>
      <c r="W26" s="142">
        <f>W15-W24</f>
        <v>81</v>
      </c>
      <c r="X26" s="118">
        <f>W26/W$15</f>
        <v>0.62307692307692308</v>
      </c>
      <c r="Y26" s="36"/>
      <c r="Z26" s="142">
        <f>Z15-Z24</f>
        <v>81</v>
      </c>
      <c r="AA26" s="118">
        <f>Z$26/Z$15</f>
        <v>0.62307692307692308</v>
      </c>
      <c r="AB26" s="36"/>
      <c r="AC26" s="142">
        <f>AC15-AC24</f>
        <v>81</v>
      </c>
      <c r="AD26" s="118">
        <f>AC26/AC$15</f>
        <v>0.62307692307692308</v>
      </c>
      <c r="AE26" s="36"/>
      <c r="AF26" s="142">
        <f>AF15-AF24</f>
        <v>81</v>
      </c>
      <c r="AG26" s="118">
        <f>AF26/AF$15</f>
        <v>0.62307692307692308</v>
      </c>
      <c r="AH26" s="36"/>
      <c r="AI26" s="142">
        <f>AI15-AI24</f>
        <v>81</v>
      </c>
      <c r="AJ26" s="118">
        <f>AI26/AI$15</f>
        <v>0.62307692307692308</v>
      </c>
      <c r="AK26" s="36"/>
      <c r="AL26" s="142">
        <f>AL15-AL24</f>
        <v>81</v>
      </c>
      <c r="AM26" s="118">
        <f>AL26/AL$15</f>
        <v>0.62307692307692308</v>
      </c>
      <c r="AN26" s="36"/>
      <c r="AO26" s="36"/>
      <c r="AP26" s="120">
        <f>+$AL26+$AI26+$AF26+$AC26+$Z26+$W26+$T26+$Q26+$N26+$K26+$H26+$E26</f>
        <v>972</v>
      </c>
      <c r="AQ26" s="118">
        <f>AP26/AP$15</f>
        <v>0.62307692307692308</v>
      </c>
      <c r="AR26" s="36"/>
      <c r="AS26" s="193">
        <f>+AS15-AS24</f>
        <v>538.08000000000004</v>
      </c>
      <c r="AT26" s="194">
        <f>AS26/AS$15</f>
        <v>0.38</v>
      </c>
      <c r="AU26" s="116"/>
      <c r="AV26" s="116"/>
      <c r="AW26" s="116"/>
      <c r="AX26" s="116"/>
      <c r="AY26" s="116"/>
      <c r="AZ26" s="116"/>
    </row>
    <row r="27" spans="2:52" x14ac:dyDescent="0.15">
      <c r="C27" s="113"/>
      <c r="E27" s="122"/>
      <c r="F27" s="59"/>
      <c r="H27" s="122"/>
      <c r="I27" s="59"/>
      <c r="K27" s="122"/>
      <c r="L27" s="59"/>
      <c r="N27" s="122"/>
      <c r="O27" s="59"/>
      <c r="P27" s="108"/>
      <c r="Q27" s="122"/>
      <c r="R27" s="59"/>
      <c r="T27" s="122"/>
      <c r="U27" s="59"/>
      <c r="W27" s="122"/>
      <c r="X27" s="59"/>
      <c r="Z27" s="122"/>
      <c r="AA27" s="59"/>
      <c r="AC27" s="122"/>
      <c r="AD27" s="59"/>
      <c r="AF27" s="122"/>
      <c r="AG27" s="59"/>
      <c r="AI27" s="122"/>
      <c r="AJ27" s="59"/>
      <c r="AL27" s="122"/>
      <c r="AM27" s="59"/>
      <c r="AP27" s="123"/>
      <c r="AQ27" s="112"/>
      <c r="AS27" s="179"/>
      <c r="AT27" s="180"/>
    </row>
    <row r="28" spans="2:52" x14ac:dyDescent="0.15">
      <c r="C28" s="113" t="s">
        <v>176</v>
      </c>
      <c r="E28" s="162">
        <f>'Total des coûts d''exploitation'!E13</f>
        <v>12</v>
      </c>
      <c r="F28" s="163">
        <f t="shared" ref="F28:F35" si="3">E28/E$15</f>
        <v>9.2307692307692313E-2</v>
      </c>
      <c r="G28" s="33"/>
      <c r="H28" s="162">
        <f>'Total des coûts d''exploitation'!H13</f>
        <v>12</v>
      </c>
      <c r="I28" s="111">
        <f>+H28/H$15</f>
        <v>9.2307692307692313E-2</v>
      </c>
      <c r="J28" s="164">
        <v>1</v>
      </c>
      <c r="K28" s="162">
        <f>'Total des coûts d''exploitation'!K13</f>
        <v>12</v>
      </c>
      <c r="L28" s="111">
        <f>+K28/K$15</f>
        <v>9.2307692307692313E-2</v>
      </c>
      <c r="M28" s="31"/>
      <c r="N28" s="162">
        <f>'Total des coûts d''exploitation'!N13</f>
        <v>12</v>
      </c>
      <c r="O28" s="111">
        <f>+N28/N$15</f>
        <v>9.2307692307692313E-2</v>
      </c>
      <c r="P28" s="165"/>
      <c r="Q28" s="162">
        <f>'Total des coûts d''exploitation'!Q13</f>
        <v>12</v>
      </c>
      <c r="R28" s="111">
        <f>+Q28/Q$15</f>
        <v>9.2307692307692313E-2</v>
      </c>
      <c r="S28" s="31"/>
      <c r="T28" s="162">
        <f>'Total des coûts d''exploitation'!T13</f>
        <v>12</v>
      </c>
      <c r="U28" s="111">
        <f>+T28/T$15</f>
        <v>9.2307692307692313E-2</v>
      </c>
      <c r="V28" s="31"/>
      <c r="W28" s="162">
        <f>'Total des coûts d''exploitation'!W13</f>
        <v>12</v>
      </c>
      <c r="X28" s="111">
        <f>+W28/W$15</f>
        <v>9.2307692307692313E-2</v>
      </c>
      <c r="Y28" s="31"/>
      <c r="Z28" s="162">
        <f>'Total des coûts d''exploitation'!Z13</f>
        <v>12</v>
      </c>
      <c r="AA28" s="111">
        <f>+Z28/Z$15</f>
        <v>9.2307692307692313E-2</v>
      </c>
      <c r="AB28" s="31"/>
      <c r="AC28" s="162">
        <f>'Total des coûts d''exploitation'!AC13</f>
        <v>12</v>
      </c>
      <c r="AD28" s="111">
        <f>+AC28/AC$15</f>
        <v>9.2307692307692313E-2</v>
      </c>
      <c r="AE28" s="31"/>
      <c r="AF28" s="162">
        <f>'Total des coûts d''exploitation'!AF13</f>
        <v>12</v>
      </c>
      <c r="AG28" s="111">
        <f>+AF28/AF$15</f>
        <v>9.2307692307692313E-2</v>
      </c>
      <c r="AH28" s="31"/>
      <c r="AI28" s="162">
        <f>'Total des coûts d''exploitation'!AI13</f>
        <v>12</v>
      </c>
      <c r="AJ28" s="111">
        <f>+AI28/AI$15</f>
        <v>9.2307692307692313E-2</v>
      </c>
      <c r="AK28" s="31"/>
      <c r="AL28" s="162">
        <f>'Total des coûts d''exploitation'!AL13</f>
        <v>12</v>
      </c>
      <c r="AM28" s="59">
        <f>+AL28/AL$15</f>
        <v>9.2307692307692313E-2</v>
      </c>
      <c r="AP28" s="123">
        <f t="shared" ref="AP28:AP35" si="4">+$AL28+$AI28+$AF28+$AC28+$Z28+$W28+$T28+$Q28+$N28+$K28+$H28+$E28</f>
        <v>144</v>
      </c>
      <c r="AQ28" s="112">
        <f>+AP28/AP$15</f>
        <v>9.2307692307692313E-2</v>
      </c>
      <c r="AS28" s="179">
        <v>0</v>
      </c>
      <c r="AT28" s="180">
        <f>+AS28/AS$15</f>
        <v>0</v>
      </c>
    </row>
    <row r="29" spans="2:52" x14ac:dyDescent="0.15">
      <c r="C29" s="145" t="s">
        <v>122</v>
      </c>
      <c r="D29" s="144"/>
      <c r="E29" s="162">
        <f>'Total des coûts d''exploitation'!E14</f>
        <v>20</v>
      </c>
      <c r="F29" s="163">
        <f t="shared" si="3"/>
        <v>0.15384615384615385</v>
      </c>
      <c r="G29" s="33"/>
      <c r="H29" s="162">
        <f>'Total des coûts d''exploitation'!H14</f>
        <v>20</v>
      </c>
      <c r="I29" s="163">
        <f t="shared" ref="I29:I35" si="5">H29/H$15</f>
        <v>0.15384615384615385</v>
      </c>
      <c r="J29" s="146">
        <v>1</v>
      </c>
      <c r="K29" s="162">
        <f>'Total des coûts d''exploitation'!K14</f>
        <v>20</v>
      </c>
      <c r="L29" s="163">
        <f t="shared" ref="L29:L35" si="6">K29/K$15</f>
        <v>0.15384615384615385</v>
      </c>
      <c r="M29" s="33"/>
      <c r="N29" s="162">
        <f>'Total des coûts d''exploitation'!N14</f>
        <v>20</v>
      </c>
      <c r="O29" s="163">
        <f>N29/N$15</f>
        <v>0.15384615384615385</v>
      </c>
      <c r="P29" s="33"/>
      <c r="Q29" s="162">
        <f>'Total des coûts d''exploitation'!Q14</f>
        <v>20</v>
      </c>
      <c r="R29" s="163">
        <f>Q29/Q$15</f>
        <v>0.15384615384615385</v>
      </c>
      <c r="S29" s="33"/>
      <c r="T29" s="162">
        <f>'Total des coûts d''exploitation'!T14</f>
        <v>20</v>
      </c>
      <c r="U29" s="163">
        <f>T29/T$15</f>
        <v>0.15384615384615385</v>
      </c>
      <c r="V29" s="33"/>
      <c r="W29" s="162">
        <f>'Total des coûts d''exploitation'!W14</f>
        <v>20</v>
      </c>
      <c r="X29" s="163">
        <f>W29/W$15</f>
        <v>0.15384615384615385</v>
      </c>
      <c r="Y29" s="33"/>
      <c r="Z29" s="162">
        <f>'Total des coûts d''exploitation'!Z14</f>
        <v>20</v>
      </c>
      <c r="AA29" s="163">
        <f>Z29/Z$15</f>
        <v>0.15384615384615385</v>
      </c>
      <c r="AB29" s="33"/>
      <c r="AC29" s="162">
        <f>'Total des coûts d''exploitation'!AC14</f>
        <v>20</v>
      </c>
      <c r="AD29" s="163">
        <f>AC29/AC$15</f>
        <v>0.15384615384615385</v>
      </c>
      <c r="AE29" s="33"/>
      <c r="AF29" s="162">
        <f>'Total des coûts d''exploitation'!AF14</f>
        <v>20</v>
      </c>
      <c r="AG29" s="163">
        <f>AF29/AF$15</f>
        <v>0.15384615384615385</v>
      </c>
      <c r="AH29" s="33"/>
      <c r="AI29" s="162">
        <f>'Total des coûts d''exploitation'!AI14</f>
        <v>20</v>
      </c>
      <c r="AJ29" s="163">
        <f>AI29/AI$15</f>
        <v>0.15384615384615385</v>
      </c>
      <c r="AK29" s="33"/>
      <c r="AL29" s="162">
        <f>'Total des coûts d''exploitation'!AL14</f>
        <v>20</v>
      </c>
      <c r="AM29" s="143">
        <f>AL29/AL$15</f>
        <v>0.15384615384615385</v>
      </c>
      <c r="AN29" s="144"/>
      <c r="AO29" s="144"/>
      <c r="AP29" s="123">
        <f t="shared" si="4"/>
        <v>240</v>
      </c>
      <c r="AQ29" s="112">
        <f>AP29/AP$15</f>
        <v>0.15384615384615385</v>
      </c>
      <c r="AS29" s="179">
        <v>0</v>
      </c>
      <c r="AT29" s="180">
        <f>AS29/AS$15</f>
        <v>0</v>
      </c>
    </row>
    <row r="30" spans="2:52" x14ac:dyDescent="0.15">
      <c r="C30" s="145" t="s">
        <v>123</v>
      </c>
      <c r="D30" s="144"/>
      <c r="E30" s="162">
        <f>'Total des coûts d''exploitation'!E15</f>
        <v>10</v>
      </c>
      <c r="F30" s="163">
        <f t="shared" si="3"/>
        <v>7.6923076923076927E-2</v>
      </c>
      <c r="G30" s="33"/>
      <c r="H30" s="162">
        <f>'Total des coûts d''exploitation'!H15</f>
        <v>10</v>
      </c>
      <c r="I30" s="163">
        <f t="shared" si="5"/>
        <v>7.6923076923076927E-2</v>
      </c>
      <c r="J30" s="146">
        <v>1</v>
      </c>
      <c r="K30" s="162">
        <f>'Total des coûts d''exploitation'!K15</f>
        <v>10</v>
      </c>
      <c r="L30" s="163">
        <f t="shared" si="6"/>
        <v>7.6923076923076927E-2</v>
      </c>
      <c r="M30" s="33"/>
      <c r="N30" s="162">
        <f>'Total des coûts d''exploitation'!N15</f>
        <v>10</v>
      </c>
      <c r="O30" s="163">
        <f>N30/N$15</f>
        <v>7.6923076923076927E-2</v>
      </c>
      <c r="P30" s="33"/>
      <c r="Q30" s="162">
        <f>'Total des coûts d''exploitation'!Q15</f>
        <v>10</v>
      </c>
      <c r="R30" s="163">
        <f>Q30/Q$15</f>
        <v>7.6923076923076927E-2</v>
      </c>
      <c r="S30" s="33"/>
      <c r="T30" s="162">
        <f>'Total des coûts d''exploitation'!T15</f>
        <v>10</v>
      </c>
      <c r="U30" s="163">
        <f>T30/T$15</f>
        <v>7.6923076923076927E-2</v>
      </c>
      <c r="V30" s="33"/>
      <c r="W30" s="162">
        <f>'Total des coûts d''exploitation'!W15</f>
        <v>10</v>
      </c>
      <c r="X30" s="163">
        <f>W30/W$15</f>
        <v>7.6923076923076927E-2</v>
      </c>
      <c r="Y30" s="33"/>
      <c r="Z30" s="162">
        <f>'Total des coûts d''exploitation'!Z15</f>
        <v>10</v>
      </c>
      <c r="AA30" s="163">
        <f>Z30/Z$15</f>
        <v>7.6923076923076927E-2</v>
      </c>
      <c r="AB30" s="33"/>
      <c r="AC30" s="162">
        <f>'Total des coûts d''exploitation'!AC15</f>
        <v>10</v>
      </c>
      <c r="AD30" s="163">
        <f>AC30/AC$15</f>
        <v>7.6923076923076927E-2</v>
      </c>
      <c r="AE30" s="33"/>
      <c r="AF30" s="162">
        <f>'Total des coûts d''exploitation'!AF15</f>
        <v>10</v>
      </c>
      <c r="AG30" s="163">
        <f>AF30/AF$15</f>
        <v>7.6923076923076927E-2</v>
      </c>
      <c r="AH30" s="33"/>
      <c r="AI30" s="162">
        <f>'Total des coûts d''exploitation'!AI15</f>
        <v>10</v>
      </c>
      <c r="AJ30" s="163">
        <f>AI30/AI$15</f>
        <v>7.6923076923076927E-2</v>
      </c>
      <c r="AK30" s="33"/>
      <c r="AL30" s="162">
        <f>'Total des coûts d''exploitation'!AL15</f>
        <v>10</v>
      </c>
      <c r="AM30" s="143">
        <f>AL30/AL$15</f>
        <v>7.6923076923076927E-2</v>
      </c>
      <c r="AN30" s="144"/>
      <c r="AO30" s="144"/>
      <c r="AP30" s="123">
        <f t="shared" si="4"/>
        <v>120</v>
      </c>
      <c r="AQ30" s="112">
        <f>AP30/AP$15</f>
        <v>7.6923076923076927E-2</v>
      </c>
      <c r="AS30" s="179">
        <v>0</v>
      </c>
      <c r="AT30" s="180">
        <f>AS30/AS$15</f>
        <v>0</v>
      </c>
    </row>
    <row r="31" spans="2:52" x14ac:dyDescent="0.15">
      <c r="C31" s="145" t="s">
        <v>26</v>
      </c>
      <c r="D31" s="144"/>
      <c r="E31" s="162">
        <f>'Total des coûts d''exploitation'!E16</f>
        <v>11</v>
      </c>
      <c r="F31" s="163">
        <f t="shared" si="3"/>
        <v>8.461538461538462E-2</v>
      </c>
      <c r="G31" s="33"/>
      <c r="H31" s="162">
        <f>'Total des coûts d''exploitation'!H16</f>
        <v>11</v>
      </c>
      <c r="I31" s="163">
        <f t="shared" si="5"/>
        <v>8.461538461538462E-2</v>
      </c>
      <c r="J31" s="146">
        <v>1</v>
      </c>
      <c r="K31" s="162">
        <f>'Total des coûts d''exploitation'!K16</f>
        <v>11</v>
      </c>
      <c r="L31" s="163">
        <f t="shared" si="6"/>
        <v>8.461538461538462E-2</v>
      </c>
      <c r="M31" s="33"/>
      <c r="N31" s="162">
        <f>'Total des coûts d''exploitation'!N16</f>
        <v>11</v>
      </c>
      <c r="O31" s="163">
        <f>N31/N$15</f>
        <v>8.461538461538462E-2</v>
      </c>
      <c r="P31" s="33"/>
      <c r="Q31" s="162">
        <f>'Total des coûts d''exploitation'!Q16</f>
        <v>11</v>
      </c>
      <c r="R31" s="163">
        <f>Q31/Q$15</f>
        <v>8.461538461538462E-2</v>
      </c>
      <c r="S31" s="33"/>
      <c r="T31" s="162">
        <f>'Total des coûts d''exploitation'!T16</f>
        <v>11</v>
      </c>
      <c r="U31" s="163">
        <f>T31/T$15</f>
        <v>8.461538461538462E-2</v>
      </c>
      <c r="V31" s="33"/>
      <c r="W31" s="162">
        <f>'Total des coûts d''exploitation'!W16</f>
        <v>11</v>
      </c>
      <c r="X31" s="163">
        <f>W31/W$15</f>
        <v>8.461538461538462E-2</v>
      </c>
      <c r="Y31" s="33"/>
      <c r="Z31" s="162">
        <f>'Total des coûts d''exploitation'!Z16</f>
        <v>11</v>
      </c>
      <c r="AA31" s="163">
        <f>Z31/Z$15</f>
        <v>8.461538461538462E-2</v>
      </c>
      <c r="AB31" s="33"/>
      <c r="AC31" s="162">
        <f>'Total des coûts d''exploitation'!AC16</f>
        <v>11</v>
      </c>
      <c r="AD31" s="163">
        <f>AC31/AC$15</f>
        <v>8.461538461538462E-2</v>
      </c>
      <c r="AE31" s="33"/>
      <c r="AF31" s="162">
        <f>'Total des coûts d''exploitation'!AF16</f>
        <v>11</v>
      </c>
      <c r="AG31" s="163">
        <f>AF31/AF$15</f>
        <v>8.461538461538462E-2</v>
      </c>
      <c r="AH31" s="33"/>
      <c r="AI31" s="162">
        <f>'Total des coûts d''exploitation'!AI16</f>
        <v>11</v>
      </c>
      <c r="AJ31" s="163">
        <f>AI31/AI$15</f>
        <v>8.461538461538462E-2</v>
      </c>
      <c r="AK31" s="33"/>
      <c r="AL31" s="162">
        <f>'Total des coûts d''exploitation'!AL16</f>
        <v>11</v>
      </c>
      <c r="AM31" s="143">
        <f>AL31/AL$15</f>
        <v>8.461538461538462E-2</v>
      </c>
      <c r="AN31" s="144"/>
      <c r="AO31" s="144"/>
      <c r="AP31" s="123">
        <f t="shared" si="4"/>
        <v>132</v>
      </c>
      <c r="AQ31" s="112">
        <f>AP31/AP$15</f>
        <v>8.461538461538462E-2</v>
      </c>
      <c r="AS31" s="179">
        <v>0</v>
      </c>
      <c r="AT31" s="180">
        <f>AS31/AS$15</f>
        <v>0</v>
      </c>
    </row>
    <row r="32" spans="2:52" x14ac:dyDescent="0.15">
      <c r="C32" s="113" t="s">
        <v>124</v>
      </c>
      <c r="E32" s="166">
        <f>'Total des coûts d''exploitation'!E17</f>
        <v>9</v>
      </c>
      <c r="F32" s="111">
        <f t="shared" si="3"/>
        <v>6.9230769230769235E-2</v>
      </c>
      <c r="G32" s="31"/>
      <c r="H32" s="166">
        <f>'Total des coûts d''exploitation'!H17</f>
        <v>9</v>
      </c>
      <c r="I32" s="111">
        <f t="shared" si="5"/>
        <v>6.9230769230769235E-2</v>
      </c>
      <c r="J32" s="164">
        <v>1</v>
      </c>
      <c r="K32" s="166">
        <f>'Total des coûts d''exploitation'!K17</f>
        <v>9</v>
      </c>
      <c r="L32" s="111">
        <f t="shared" si="6"/>
        <v>6.9230769230769235E-2</v>
      </c>
      <c r="M32" s="31"/>
      <c r="N32" s="166">
        <f>'Total des coûts d''exploitation'!N17</f>
        <v>9</v>
      </c>
      <c r="O32" s="111">
        <f>N32/N$15</f>
        <v>6.9230769230769235E-2</v>
      </c>
      <c r="P32" s="165"/>
      <c r="Q32" s="166">
        <f>'Total des coûts d''exploitation'!Q17</f>
        <v>9</v>
      </c>
      <c r="R32" s="111">
        <f>Q32/Q$15</f>
        <v>6.9230769230769235E-2</v>
      </c>
      <c r="S32" s="31"/>
      <c r="T32" s="166">
        <f>'Total des coûts d''exploitation'!T17</f>
        <v>9</v>
      </c>
      <c r="U32" s="111">
        <f>T32/T$15</f>
        <v>6.9230769230769235E-2</v>
      </c>
      <c r="V32" s="31"/>
      <c r="W32" s="166">
        <f>'Total des coûts d''exploitation'!W17</f>
        <v>9</v>
      </c>
      <c r="X32" s="111">
        <f>W32/W$15</f>
        <v>6.9230769230769235E-2</v>
      </c>
      <c r="Y32" s="31"/>
      <c r="Z32" s="166">
        <f>'Total des coûts d''exploitation'!Z17</f>
        <v>9</v>
      </c>
      <c r="AA32" s="111">
        <f>Z32/Z$15</f>
        <v>6.9230769230769235E-2</v>
      </c>
      <c r="AB32" s="31"/>
      <c r="AC32" s="166">
        <f>'Total des coûts d''exploitation'!AC17</f>
        <v>9</v>
      </c>
      <c r="AD32" s="111">
        <f>AC32/AC$15</f>
        <v>6.9230769230769235E-2</v>
      </c>
      <c r="AE32" s="31"/>
      <c r="AF32" s="166">
        <f>'Total des coûts d''exploitation'!AF17</f>
        <v>9</v>
      </c>
      <c r="AG32" s="111">
        <f>AF32/AF$15</f>
        <v>6.9230769230769235E-2</v>
      </c>
      <c r="AH32" s="31"/>
      <c r="AI32" s="166">
        <f>'Total des coûts d''exploitation'!AI17</f>
        <v>9</v>
      </c>
      <c r="AJ32" s="111">
        <f>AI32/AI$15</f>
        <v>6.9230769230769235E-2</v>
      </c>
      <c r="AK32" s="31"/>
      <c r="AL32" s="166">
        <f>'Total des coûts d''exploitation'!AL17</f>
        <v>9</v>
      </c>
      <c r="AM32" s="59">
        <f>AL32/AL$15</f>
        <v>6.9230769230769235E-2</v>
      </c>
      <c r="AO32" s="144"/>
      <c r="AP32" s="123">
        <f t="shared" si="4"/>
        <v>108</v>
      </c>
      <c r="AQ32" s="112">
        <f>AP32/AP$15</f>
        <v>6.9230769230769235E-2</v>
      </c>
      <c r="AS32" s="179">
        <v>0</v>
      </c>
      <c r="AT32" s="180">
        <f>AS32/AS$15</f>
        <v>0</v>
      </c>
    </row>
    <row r="33" spans="3:53" x14ac:dyDescent="0.15">
      <c r="C33" s="113" t="s">
        <v>125</v>
      </c>
      <c r="E33" s="166">
        <f>'Total des coûts d''exploitation'!E18</f>
        <v>15</v>
      </c>
      <c r="F33" s="111">
        <f t="shared" si="3"/>
        <v>0.11538461538461539</v>
      </c>
      <c r="G33" s="31"/>
      <c r="H33" s="166">
        <f>'Total des coûts d''exploitation'!H18</f>
        <v>15</v>
      </c>
      <c r="I33" s="111">
        <f t="shared" si="5"/>
        <v>0.11538461538461539</v>
      </c>
      <c r="J33" s="164">
        <v>1</v>
      </c>
      <c r="K33" s="166">
        <f>'Total des coûts d''exploitation'!K18</f>
        <v>15</v>
      </c>
      <c r="L33" s="111">
        <f t="shared" si="6"/>
        <v>0.11538461538461539</v>
      </c>
      <c r="M33" s="31"/>
      <c r="N33" s="166">
        <f>'Total des coûts d''exploitation'!N18</f>
        <v>15</v>
      </c>
      <c r="O33" s="111">
        <f>N33/N$15</f>
        <v>0.11538461538461539</v>
      </c>
      <c r="P33" s="165"/>
      <c r="Q33" s="166">
        <f>'Total des coûts d''exploitation'!Q18</f>
        <v>15</v>
      </c>
      <c r="R33" s="111">
        <f>Q33/Q$15</f>
        <v>0.11538461538461539</v>
      </c>
      <c r="S33" s="31"/>
      <c r="T33" s="166">
        <f>'Total des coûts d''exploitation'!T18</f>
        <v>15</v>
      </c>
      <c r="U33" s="111">
        <f>T33/T$15</f>
        <v>0.11538461538461539</v>
      </c>
      <c r="V33" s="31"/>
      <c r="W33" s="166">
        <f>'Total des coûts d''exploitation'!W18</f>
        <v>15</v>
      </c>
      <c r="X33" s="111">
        <f>W33/W$15</f>
        <v>0.11538461538461539</v>
      </c>
      <c r="Y33" s="31"/>
      <c r="Z33" s="166">
        <f>'Total des coûts d''exploitation'!Z18</f>
        <v>15</v>
      </c>
      <c r="AA33" s="111">
        <f>Z33/Z$15</f>
        <v>0.11538461538461539</v>
      </c>
      <c r="AB33" s="31"/>
      <c r="AC33" s="166">
        <f>'Total des coûts d''exploitation'!AC18</f>
        <v>15</v>
      </c>
      <c r="AD33" s="111">
        <f>AC33/AC$15</f>
        <v>0.11538461538461539</v>
      </c>
      <c r="AE33" s="31"/>
      <c r="AF33" s="166">
        <f>'Total des coûts d''exploitation'!AF18</f>
        <v>15</v>
      </c>
      <c r="AG33" s="111">
        <f>AF33/AF$15</f>
        <v>0.11538461538461539</v>
      </c>
      <c r="AH33" s="31"/>
      <c r="AI33" s="166">
        <f>'Total des coûts d''exploitation'!AI18</f>
        <v>15</v>
      </c>
      <c r="AJ33" s="111">
        <f>AI33/AI$15</f>
        <v>0.11538461538461539</v>
      </c>
      <c r="AK33" s="31"/>
      <c r="AL33" s="166">
        <f>'Total des coûts d''exploitation'!AL18</f>
        <v>15</v>
      </c>
      <c r="AM33" s="59">
        <f>AL33/AL$15</f>
        <v>0.11538461538461539</v>
      </c>
      <c r="AP33" s="123">
        <f t="shared" si="4"/>
        <v>180</v>
      </c>
      <c r="AQ33" s="112">
        <f>AP33/AP$15</f>
        <v>0.11538461538461539</v>
      </c>
      <c r="AS33" s="179">
        <v>0</v>
      </c>
      <c r="AT33" s="180">
        <f>AS33/AS$15</f>
        <v>0</v>
      </c>
    </row>
    <row r="34" spans="3:53" x14ac:dyDescent="0.15">
      <c r="C34" s="113" t="s">
        <v>126</v>
      </c>
      <c r="E34" s="166">
        <f>'Total des coûts d''exploitation'!E19</f>
        <v>17</v>
      </c>
      <c r="F34" s="111">
        <f t="shared" si="3"/>
        <v>0.13076923076923078</v>
      </c>
      <c r="G34" s="31"/>
      <c r="H34" s="166">
        <f>'Total des coûts d''exploitation'!H19</f>
        <v>17</v>
      </c>
      <c r="I34" s="111">
        <f t="shared" si="5"/>
        <v>0.13076923076923078</v>
      </c>
      <c r="J34" s="164">
        <v>1</v>
      </c>
      <c r="K34" s="166">
        <f>'Total des coûts d''exploitation'!K19</f>
        <v>17</v>
      </c>
      <c r="L34" s="111">
        <f t="shared" si="6"/>
        <v>0.13076923076923078</v>
      </c>
      <c r="M34" s="31"/>
      <c r="N34" s="166">
        <f>'Total des coûts d''exploitation'!N19</f>
        <v>17</v>
      </c>
      <c r="O34" s="111">
        <f>N34/N$15</f>
        <v>0.13076923076923078</v>
      </c>
      <c r="P34" s="165"/>
      <c r="Q34" s="166">
        <f>'Total des coûts d''exploitation'!Q19</f>
        <v>17</v>
      </c>
      <c r="R34" s="111">
        <f>Q34/Q$15</f>
        <v>0.13076923076923078</v>
      </c>
      <c r="S34" s="31"/>
      <c r="T34" s="166">
        <f>'Total des coûts d''exploitation'!T19</f>
        <v>17</v>
      </c>
      <c r="U34" s="111">
        <f>T34/T$15</f>
        <v>0.13076923076923078</v>
      </c>
      <c r="V34" s="31"/>
      <c r="W34" s="166">
        <f>'Total des coûts d''exploitation'!W19</f>
        <v>17</v>
      </c>
      <c r="X34" s="111">
        <f>W34/W$15</f>
        <v>0.13076923076923078</v>
      </c>
      <c r="Y34" s="31"/>
      <c r="Z34" s="166">
        <f>'Total des coûts d''exploitation'!Z19</f>
        <v>17</v>
      </c>
      <c r="AA34" s="111">
        <f>Z34/Z$15</f>
        <v>0.13076923076923078</v>
      </c>
      <c r="AB34" s="31"/>
      <c r="AC34" s="166">
        <f>'Total des coûts d''exploitation'!AC19</f>
        <v>17</v>
      </c>
      <c r="AD34" s="111">
        <f>AC34/AC$15</f>
        <v>0.13076923076923078</v>
      </c>
      <c r="AE34" s="31"/>
      <c r="AF34" s="166">
        <f>'Total des coûts d''exploitation'!AF19</f>
        <v>17</v>
      </c>
      <c r="AG34" s="111">
        <f>AF34/AF$15</f>
        <v>0.13076923076923078</v>
      </c>
      <c r="AH34" s="31"/>
      <c r="AI34" s="166">
        <f>'Total des coûts d''exploitation'!AI19</f>
        <v>17</v>
      </c>
      <c r="AJ34" s="111">
        <f>AI34/AI$15</f>
        <v>0.13076923076923078</v>
      </c>
      <c r="AK34" s="31"/>
      <c r="AL34" s="166">
        <f>'Total des coûts d''exploitation'!AL19</f>
        <v>17</v>
      </c>
      <c r="AM34" s="59">
        <f>AL34/AL$15</f>
        <v>0.13076923076923078</v>
      </c>
      <c r="AP34" s="123">
        <f t="shared" si="4"/>
        <v>204</v>
      </c>
      <c r="AQ34" s="112">
        <f>AP34/AP$15</f>
        <v>0.13076923076923078</v>
      </c>
      <c r="AS34" s="179">
        <v>0</v>
      </c>
      <c r="AT34" s="180">
        <f>AS34/AS$15</f>
        <v>0</v>
      </c>
    </row>
    <row r="35" spans="3:53" x14ac:dyDescent="0.15">
      <c r="C35" s="133" t="s">
        <v>127</v>
      </c>
      <c r="D35" s="147"/>
      <c r="E35" s="135">
        <f>SUM(E28:E34)</f>
        <v>94</v>
      </c>
      <c r="F35" s="148">
        <f t="shared" si="3"/>
        <v>0.72307692307692306</v>
      </c>
      <c r="G35" s="149" t="s">
        <v>0</v>
      </c>
      <c r="H35" s="135">
        <f>SUM(H28:H34)</f>
        <v>94</v>
      </c>
      <c r="I35" s="202">
        <f t="shared" si="5"/>
        <v>0.72307692307692306</v>
      </c>
      <c r="J35" s="150">
        <f>SUM(J28:J34)</f>
        <v>7</v>
      </c>
      <c r="K35" s="135">
        <f>SUM(K28:K34)</f>
        <v>94</v>
      </c>
      <c r="L35" s="148">
        <f t="shared" si="6"/>
        <v>0.72307692307692306</v>
      </c>
      <c r="M35" s="150">
        <f>SUM(M28:M34)</f>
        <v>0</v>
      </c>
      <c r="N35" s="135">
        <f>SUM(N28:N34)</f>
        <v>94</v>
      </c>
      <c r="O35" s="148">
        <f>N35/N$15</f>
        <v>0.72307692307692306</v>
      </c>
      <c r="P35" s="151"/>
      <c r="Q35" s="135">
        <f>SUM(Q28:Q34)</f>
        <v>94</v>
      </c>
      <c r="R35" s="148">
        <f>Q35/Q$15</f>
        <v>0.72307692307692306</v>
      </c>
      <c r="S35" s="147"/>
      <c r="T35" s="135">
        <f>SUM(T28:T34)</f>
        <v>94</v>
      </c>
      <c r="U35" s="148">
        <f>T35/T$15</f>
        <v>0.72307692307692306</v>
      </c>
      <c r="V35" s="147"/>
      <c r="W35" s="135">
        <f>SUM(W28:W34)</f>
        <v>94</v>
      </c>
      <c r="X35" s="148">
        <f>W35/W$15</f>
        <v>0.72307692307692306</v>
      </c>
      <c r="Y35" s="147"/>
      <c r="Z35" s="135">
        <f>SUM(Z28:Z34)</f>
        <v>94</v>
      </c>
      <c r="AA35" s="148">
        <f>Z35/Z$15</f>
        <v>0.72307692307692306</v>
      </c>
      <c r="AB35" s="147"/>
      <c r="AC35" s="135">
        <f>SUM(AC28:AC34)</f>
        <v>94</v>
      </c>
      <c r="AD35" s="148">
        <f>AC35/AC$15</f>
        <v>0.72307692307692306</v>
      </c>
      <c r="AE35" s="147"/>
      <c r="AF35" s="135">
        <f>SUM(AF28:AF34)</f>
        <v>94</v>
      </c>
      <c r="AG35" s="148">
        <f>AF35/AF$15</f>
        <v>0.72307692307692306</v>
      </c>
      <c r="AH35" s="147"/>
      <c r="AI35" s="135">
        <f>SUM(AI28:AI34)</f>
        <v>94</v>
      </c>
      <c r="AJ35" s="148">
        <f>AI35/AI$15</f>
        <v>0.72307692307692306</v>
      </c>
      <c r="AK35" s="147"/>
      <c r="AL35" s="135">
        <f>SUM(AL28:AL34)</f>
        <v>94</v>
      </c>
      <c r="AM35" s="148">
        <f>AL35/AL$15</f>
        <v>0.72307692307692306</v>
      </c>
      <c r="AN35" s="147"/>
      <c r="AO35" s="147"/>
      <c r="AP35" s="140">
        <f t="shared" si="4"/>
        <v>1128</v>
      </c>
      <c r="AQ35" s="201">
        <f>AP35/AP$15</f>
        <v>0.72307692307692306</v>
      </c>
      <c r="AS35" s="184">
        <f>+AT35*AS15</f>
        <v>382.32000000000005</v>
      </c>
      <c r="AT35" s="187">
        <v>0.27</v>
      </c>
    </row>
    <row r="36" spans="3:53" x14ac:dyDescent="0.15">
      <c r="C36" s="113"/>
      <c r="E36" s="122"/>
      <c r="F36" s="59"/>
      <c r="H36" s="122"/>
      <c r="I36" s="59"/>
      <c r="K36" s="122"/>
      <c r="L36" s="59"/>
      <c r="N36" s="122"/>
      <c r="O36" s="59"/>
      <c r="P36" s="108"/>
      <c r="Q36" s="122"/>
      <c r="R36" s="59"/>
      <c r="T36" s="122"/>
      <c r="U36" s="59"/>
      <c r="W36" s="122"/>
      <c r="X36" s="59"/>
      <c r="Z36" s="122"/>
      <c r="AA36" s="59"/>
      <c r="AC36" s="122"/>
      <c r="AD36" s="59"/>
      <c r="AF36" s="122"/>
      <c r="AG36" s="59"/>
      <c r="AI36" s="122"/>
      <c r="AJ36" s="59"/>
      <c r="AL36" s="122"/>
      <c r="AM36" s="59"/>
      <c r="AP36" s="123"/>
      <c r="AQ36" s="112"/>
      <c r="AS36" s="179"/>
      <c r="AT36" s="180"/>
    </row>
    <row r="37" spans="3:53" x14ac:dyDescent="0.15">
      <c r="C37" s="141" t="s">
        <v>128</v>
      </c>
      <c r="D37" s="116"/>
      <c r="E37" s="142">
        <f>E26-E35</f>
        <v>-13</v>
      </c>
      <c r="F37" s="118">
        <f>E37/E$15</f>
        <v>-0.1</v>
      </c>
      <c r="G37" s="116"/>
      <c r="H37" s="142">
        <f>H26-H35</f>
        <v>-13</v>
      </c>
      <c r="I37" s="118">
        <f>H37/H$15</f>
        <v>-0.1</v>
      </c>
      <c r="J37" s="116"/>
      <c r="K37" s="142">
        <f>K26-K35</f>
        <v>-13</v>
      </c>
      <c r="L37" s="118">
        <f>K37/K$15</f>
        <v>-0.1</v>
      </c>
      <c r="M37" s="116"/>
      <c r="N37" s="142">
        <f>N26-N35</f>
        <v>-13</v>
      </c>
      <c r="O37" s="118">
        <f>N$37/N$15</f>
        <v>-0.1</v>
      </c>
      <c r="P37" s="119"/>
      <c r="Q37" s="142">
        <f>Q26-Q35</f>
        <v>-13</v>
      </c>
      <c r="R37" s="118">
        <f>Q$37/Q$15</f>
        <v>-0.1</v>
      </c>
      <c r="S37" s="116"/>
      <c r="T37" s="142">
        <f>T26-T35</f>
        <v>-13</v>
      </c>
      <c r="U37" s="118">
        <f>T$37/T$15</f>
        <v>-0.1</v>
      </c>
      <c r="V37" s="36"/>
      <c r="W37" s="142">
        <f>W26-W35</f>
        <v>-13</v>
      </c>
      <c r="X37" s="118">
        <f>W$37/W$15</f>
        <v>-0.1</v>
      </c>
      <c r="Y37" s="36"/>
      <c r="Z37" s="142">
        <f>Z26-Z35</f>
        <v>-13</v>
      </c>
      <c r="AA37" s="118">
        <f>Z$37/Z$15</f>
        <v>-0.1</v>
      </c>
      <c r="AB37" s="36"/>
      <c r="AC37" s="142">
        <f>AC26-AC35</f>
        <v>-13</v>
      </c>
      <c r="AD37" s="118">
        <f>AC$37/AC$15</f>
        <v>-0.1</v>
      </c>
      <c r="AE37" s="36"/>
      <c r="AF37" s="142">
        <f>AF26-AF35</f>
        <v>-13</v>
      </c>
      <c r="AG37" s="118">
        <f>AF$37/AF$15</f>
        <v>-0.1</v>
      </c>
      <c r="AH37" s="36"/>
      <c r="AI37" s="142">
        <f>AI26-AI35</f>
        <v>-13</v>
      </c>
      <c r="AJ37" s="118">
        <f>AI$37/AI$15</f>
        <v>-0.1</v>
      </c>
      <c r="AK37" s="36"/>
      <c r="AL37" s="142">
        <f>AL26-AL35</f>
        <v>-13</v>
      </c>
      <c r="AM37" s="118">
        <f>AL$37/AL$15</f>
        <v>-0.1</v>
      </c>
      <c r="AN37" s="36"/>
      <c r="AO37" s="36"/>
      <c r="AP37" s="142">
        <f>+$AL37+$AI37+$AF37+$AC37+$Z37+$W37+$T37+$Q37+$N37+$K37+$H37+$E37</f>
        <v>-156</v>
      </c>
      <c r="AQ37" s="118">
        <f>AP$37/AP$15</f>
        <v>-0.1</v>
      </c>
      <c r="AR37" s="36"/>
      <c r="AS37" s="195">
        <f>+AS26-AS35</f>
        <v>155.76</v>
      </c>
      <c r="AT37" s="194">
        <f>AS37/AS$15</f>
        <v>0.10999999999999999</v>
      </c>
      <c r="AU37" s="116"/>
      <c r="AV37" s="116"/>
      <c r="AW37" s="116"/>
      <c r="AX37" s="116"/>
      <c r="AY37" s="116"/>
      <c r="AZ37" s="116"/>
    </row>
    <row r="38" spans="3:53" x14ac:dyDescent="0.15">
      <c r="C38" s="113"/>
      <c r="E38" s="122"/>
      <c r="F38" s="59"/>
      <c r="H38" s="122"/>
      <c r="I38" s="59"/>
      <c r="K38" s="122"/>
      <c r="L38" s="59"/>
      <c r="N38" s="122"/>
      <c r="O38" s="59"/>
      <c r="P38" s="108"/>
      <c r="Q38" s="122"/>
      <c r="R38" s="59"/>
      <c r="T38" s="122"/>
      <c r="U38" s="59"/>
      <c r="W38" s="122"/>
      <c r="X38" s="59"/>
      <c r="Z38" s="122"/>
      <c r="AA38" s="59"/>
      <c r="AC38" s="122"/>
      <c r="AD38" s="59"/>
      <c r="AF38" s="122"/>
      <c r="AG38" s="59"/>
      <c r="AI38" s="122"/>
      <c r="AJ38" s="59"/>
      <c r="AL38" s="122"/>
      <c r="AM38" s="59"/>
      <c r="AP38" s="123"/>
      <c r="AQ38" s="112"/>
      <c r="AS38" s="179"/>
      <c r="AT38" s="180"/>
    </row>
    <row r="39" spans="3:53" x14ac:dyDescent="0.15">
      <c r="C39" s="127" t="s">
        <v>168</v>
      </c>
      <c r="E39" s="166">
        <f>'Frais financier'!E24</f>
        <v>10</v>
      </c>
      <c r="F39" s="111">
        <f>E39/E$15</f>
        <v>7.6923076923076927E-2</v>
      </c>
      <c r="G39" s="31"/>
      <c r="H39" s="166">
        <f>'Frais financier'!H24</f>
        <v>10</v>
      </c>
      <c r="I39" s="111">
        <f>H39/H$15</f>
        <v>7.6923076923076927E-2</v>
      </c>
      <c r="J39" s="31"/>
      <c r="K39" s="166">
        <f>'Frais financier'!K24</f>
        <v>10</v>
      </c>
      <c r="L39" s="111">
        <f>K39/K$15</f>
        <v>7.6923076923076927E-2</v>
      </c>
      <c r="M39" s="31"/>
      <c r="N39" s="166">
        <f>'Frais financier'!N24</f>
        <v>10</v>
      </c>
      <c r="O39" s="111">
        <f>N39/N$15</f>
        <v>7.6923076923076927E-2</v>
      </c>
      <c r="P39" s="165"/>
      <c r="Q39" s="166">
        <f>'Frais financier'!Q24</f>
        <v>10</v>
      </c>
      <c r="R39" s="111">
        <f>Q39/Q$15</f>
        <v>7.6923076923076927E-2</v>
      </c>
      <c r="S39" s="31"/>
      <c r="T39" s="166">
        <f>'Frais financier'!T24</f>
        <v>10</v>
      </c>
      <c r="U39" s="111">
        <f>T39/T$15</f>
        <v>7.6923076923076927E-2</v>
      </c>
      <c r="V39" s="31"/>
      <c r="W39" s="166">
        <f>'Frais financier'!W24</f>
        <v>10</v>
      </c>
      <c r="X39" s="111">
        <f>W39/W$15</f>
        <v>7.6923076923076927E-2</v>
      </c>
      <c r="Y39" s="31"/>
      <c r="Z39" s="166">
        <f>'Frais financier'!Z24</f>
        <v>10</v>
      </c>
      <c r="AA39" s="111">
        <f>Z39/Z$15</f>
        <v>7.6923076923076927E-2</v>
      </c>
      <c r="AB39" s="31"/>
      <c r="AC39" s="166">
        <f>'Frais financier'!AC24</f>
        <v>10</v>
      </c>
      <c r="AD39" s="111">
        <f>AC39/AC$15</f>
        <v>7.6923076923076927E-2</v>
      </c>
      <c r="AE39" s="31"/>
      <c r="AF39" s="166">
        <f>'Frais financier'!AF24</f>
        <v>10</v>
      </c>
      <c r="AG39" s="111">
        <f>AF39/AF$15</f>
        <v>7.6923076923076927E-2</v>
      </c>
      <c r="AH39" s="31"/>
      <c r="AI39" s="166">
        <f>'Frais financier'!AI24</f>
        <v>10</v>
      </c>
      <c r="AJ39" s="111">
        <f>AI39/AI$15</f>
        <v>7.6923076923076927E-2</v>
      </c>
      <c r="AK39" s="31"/>
      <c r="AL39" s="166">
        <f>'Frais financier'!AL24</f>
        <v>10</v>
      </c>
      <c r="AM39" s="111">
        <f>AL39/AL$15</f>
        <v>7.6923076923076927E-2</v>
      </c>
      <c r="AN39" s="31"/>
      <c r="AO39" s="31"/>
      <c r="AP39" s="123">
        <f>+$AL39+$AI39+$AF39+$AC39+$Z39+$W39+$T39+$Q39+$N39+$K39+$H39+$E39</f>
        <v>120</v>
      </c>
      <c r="AQ39" s="169">
        <f>AP39/AP$15</f>
        <v>7.6923076923076927E-2</v>
      </c>
      <c r="AR39" s="31"/>
      <c r="AS39" s="191">
        <f>+AT39*AS15</f>
        <v>42.48</v>
      </c>
      <c r="AT39" s="188">
        <v>0.03</v>
      </c>
      <c r="AU39" s="31"/>
    </row>
    <row r="40" spans="3:53" x14ac:dyDescent="0.15">
      <c r="C40" s="127" t="s">
        <v>171</v>
      </c>
      <c r="E40" s="166">
        <f>Amortissement!E24</f>
        <v>10</v>
      </c>
      <c r="F40" s="111">
        <f>E40/E$15</f>
        <v>7.6923076923076927E-2</v>
      </c>
      <c r="G40" s="31"/>
      <c r="H40" s="166">
        <f>Amortissement!H24</f>
        <v>10</v>
      </c>
      <c r="I40" s="111">
        <f>H40/H$15</f>
        <v>7.6923076923076927E-2</v>
      </c>
      <c r="J40" s="164">
        <v>1</v>
      </c>
      <c r="K40" s="166">
        <f>Amortissement!K24</f>
        <v>10</v>
      </c>
      <c r="L40" s="111">
        <f>K40/K$15</f>
        <v>7.6923076923076927E-2</v>
      </c>
      <c r="M40" s="31"/>
      <c r="N40" s="166">
        <f>Amortissement!N24</f>
        <v>10</v>
      </c>
      <c r="O40" s="111">
        <f>N40/N$15</f>
        <v>7.6923076923076927E-2</v>
      </c>
      <c r="P40" s="165"/>
      <c r="Q40" s="166">
        <f>Amortissement!Q24</f>
        <v>10</v>
      </c>
      <c r="R40" s="111">
        <f>Q40/Q$15</f>
        <v>7.6923076923076927E-2</v>
      </c>
      <c r="S40" s="31"/>
      <c r="T40" s="166">
        <f>Amortissement!T24</f>
        <v>10</v>
      </c>
      <c r="U40" s="111">
        <f>T40/T$15</f>
        <v>7.6923076923076927E-2</v>
      </c>
      <c r="V40" s="31"/>
      <c r="W40" s="166">
        <f>Amortissement!W24</f>
        <v>10</v>
      </c>
      <c r="X40" s="111">
        <f>W40/W$15</f>
        <v>7.6923076923076927E-2</v>
      </c>
      <c r="Y40" s="31"/>
      <c r="Z40" s="166">
        <f>Amortissement!Z24</f>
        <v>10</v>
      </c>
      <c r="AA40" s="111">
        <f>Z40/Z$15</f>
        <v>7.6923076923076927E-2</v>
      </c>
      <c r="AB40" s="31"/>
      <c r="AC40" s="166">
        <f>Amortissement!AC24</f>
        <v>10</v>
      </c>
      <c r="AD40" s="111">
        <f>AC40/AC$15</f>
        <v>7.6923076923076927E-2</v>
      </c>
      <c r="AE40" s="31"/>
      <c r="AF40" s="166">
        <f>Amortissement!AF24</f>
        <v>10</v>
      </c>
      <c r="AG40" s="111">
        <f>AF40/AF$15</f>
        <v>7.6923076923076927E-2</v>
      </c>
      <c r="AH40" s="31"/>
      <c r="AI40" s="166">
        <f>Amortissement!AI24</f>
        <v>10</v>
      </c>
      <c r="AJ40" s="111">
        <f>AI40/AI$15</f>
        <v>7.6923076923076927E-2</v>
      </c>
      <c r="AK40" s="31"/>
      <c r="AL40" s="166">
        <f>Amortissement!AL24</f>
        <v>10</v>
      </c>
      <c r="AM40" s="111">
        <f>AL40/AL$15</f>
        <v>7.6923076923076927E-2</v>
      </c>
      <c r="AN40" s="31"/>
      <c r="AO40" s="31"/>
      <c r="AP40" s="123">
        <f t="shared" ref="AP40" si="7">+$AL40+$AI40+$AF40+$AC40+$Z40+$W40+$T40+$Q40+$N40+$K40+$H40+$E40</f>
        <v>120</v>
      </c>
      <c r="AQ40" s="169">
        <f>AP40/AP$15</f>
        <v>7.6923076923076927E-2</v>
      </c>
      <c r="AR40" s="31"/>
      <c r="AS40" s="191">
        <f>+AT40*AS15</f>
        <v>42.48</v>
      </c>
      <c r="AT40" s="188">
        <v>0.03</v>
      </c>
      <c r="AU40" s="31"/>
      <c r="AV40" s="31"/>
      <c r="AW40" s="31"/>
      <c r="AX40" s="31"/>
      <c r="AY40" s="31"/>
      <c r="AZ40" s="31"/>
      <c r="BA40" s="31"/>
    </row>
    <row r="41" spans="3:53" x14ac:dyDescent="0.15">
      <c r="C41" s="113"/>
      <c r="E41" s="122"/>
      <c r="F41" s="59"/>
      <c r="H41" s="122"/>
      <c r="I41" s="59"/>
      <c r="K41" s="122"/>
      <c r="L41" s="59"/>
      <c r="N41" s="122"/>
      <c r="O41" s="59"/>
      <c r="P41" s="108"/>
      <c r="Q41" s="122"/>
      <c r="R41" s="59"/>
      <c r="T41" s="122"/>
      <c r="U41" s="59"/>
      <c r="W41" s="122"/>
      <c r="X41" s="59"/>
      <c r="Z41" s="122"/>
      <c r="AA41" s="59"/>
      <c r="AC41" s="122"/>
      <c r="AD41" s="59"/>
      <c r="AF41" s="122"/>
      <c r="AG41" s="59"/>
      <c r="AI41" s="122"/>
      <c r="AJ41" s="59"/>
      <c r="AL41" s="122"/>
      <c r="AM41" s="59"/>
      <c r="AP41" s="123"/>
      <c r="AQ41" s="112"/>
      <c r="AS41" s="179"/>
      <c r="AT41" s="180"/>
    </row>
    <row r="42" spans="3:53" x14ac:dyDescent="0.15">
      <c r="C42" s="141" t="s">
        <v>129</v>
      </c>
      <c r="D42" s="152"/>
      <c r="E42" s="142">
        <f>E37-(E39+E40)</f>
        <v>-33</v>
      </c>
      <c r="F42" s="118">
        <f>E42/E$15</f>
        <v>-0.25384615384615383</v>
      </c>
      <c r="G42" s="119"/>
      <c r="H42" s="142">
        <f>H37-(H39+H40)</f>
        <v>-33</v>
      </c>
      <c r="I42" s="118">
        <f>H42/H$15</f>
        <v>-0.25384615384615383</v>
      </c>
      <c r="J42" s="116"/>
      <c r="K42" s="142">
        <f>K37-(K39+K40)</f>
        <v>-33</v>
      </c>
      <c r="L42" s="118">
        <f>K42/K$15</f>
        <v>-0.25384615384615383</v>
      </c>
      <c r="M42" s="116"/>
      <c r="N42" s="142">
        <f>N37-(N39+N40)</f>
        <v>-33</v>
      </c>
      <c r="O42" s="118">
        <f>N42/N$15</f>
        <v>-0.25384615384615383</v>
      </c>
      <c r="P42" s="153"/>
      <c r="Q42" s="142">
        <f>Q37-(Q39+Q40)</f>
        <v>-33</v>
      </c>
      <c r="R42" s="118">
        <f>Q42/Q$15</f>
        <v>-0.25384615384615383</v>
      </c>
      <c r="S42" s="36"/>
      <c r="T42" s="142">
        <f>T37-(T39+T40)</f>
        <v>-33</v>
      </c>
      <c r="U42" s="118">
        <f>T42/T$15</f>
        <v>-0.25384615384615383</v>
      </c>
      <c r="V42" s="36"/>
      <c r="W42" s="142">
        <f>W37-(W39+W40)</f>
        <v>-33</v>
      </c>
      <c r="X42" s="118">
        <f>W42/W$15</f>
        <v>-0.25384615384615383</v>
      </c>
      <c r="Y42" s="36"/>
      <c r="Z42" s="142">
        <f>Z37-(Z39+Z40)</f>
        <v>-33</v>
      </c>
      <c r="AA42" s="118">
        <f>Z42/Z$15</f>
        <v>-0.25384615384615383</v>
      </c>
      <c r="AB42" s="36"/>
      <c r="AC42" s="142">
        <f>AC37-(AC39+AC40)</f>
        <v>-33</v>
      </c>
      <c r="AD42" s="118">
        <f>AC42/AC$15</f>
        <v>-0.25384615384615383</v>
      </c>
      <c r="AE42" s="36"/>
      <c r="AF42" s="142">
        <f>AF37-(AF39+AF40)</f>
        <v>-33</v>
      </c>
      <c r="AG42" s="118">
        <f>AF42/AF$15</f>
        <v>-0.25384615384615383</v>
      </c>
      <c r="AH42" s="36"/>
      <c r="AI42" s="142">
        <f>AI37-(AI39+AI40)</f>
        <v>-33</v>
      </c>
      <c r="AJ42" s="118">
        <f>AI42/AI$15</f>
        <v>-0.25384615384615383</v>
      </c>
      <c r="AK42" s="36"/>
      <c r="AL42" s="142">
        <f>AL37-(AL39+AL40)</f>
        <v>-33</v>
      </c>
      <c r="AM42" s="118">
        <f>AL42/AL$15</f>
        <v>-0.25384615384615383</v>
      </c>
      <c r="AN42" s="36"/>
      <c r="AO42" s="36"/>
      <c r="AP42" s="120">
        <f>+$AL42+$AI42+$AF42+$AC42+$Z42+$W42+$T42+$Q42+$N42+$K42+$H42+$E42</f>
        <v>-396</v>
      </c>
      <c r="AQ42" s="118">
        <f>AP42/AP$15</f>
        <v>-0.25384615384615383</v>
      </c>
      <c r="AR42" s="36"/>
      <c r="AS42" s="193">
        <f>+AS37-(AS39+AS40)</f>
        <v>70.8</v>
      </c>
      <c r="AT42" s="194">
        <f>AS42/AS$15</f>
        <v>4.9999999999999996E-2</v>
      </c>
      <c r="AU42" s="116"/>
      <c r="AV42" s="116"/>
      <c r="AW42" s="116"/>
      <c r="AX42" s="116"/>
      <c r="AY42" s="116"/>
      <c r="AZ42" s="116"/>
    </row>
    <row r="43" spans="3:53" x14ac:dyDescent="0.15">
      <c r="C43" s="113"/>
      <c r="E43" s="122"/>
      <c r="F43" s="59"/>
      <c r="H43" s="122"/>
      <c r="I43" s="59"/>
      <c r="K43" s="122"/>
      <c r="L43" s="59"/>
      <c r="N43" s="122"/>
      <c r="O43" s="59"/>
      <c r="P43" s="108"/>
      <c r="Q43" s="122"/>
      <c r="R43" s="59"/>
      <c r="T43" s="122"/>
      <c r="U43" s="59"/>
      <c r="W43" s="122"/>
      <c r="X43" s="59"/>
      <c r="Z43" s="122"/>
      <c r="AA43" s="59"/>
      <c r="AC43" s="122"/>
      <c r="AD43" s="59"/>
      <c r="AF43" s="122"/>
      <c r="AG43" s="59"/>
      <c r="AI43" s="122"/>
      <c r="AJ43" s="59"/>
      <c r="AL43" s="122"/>
      <c r="AM43" s="111" t="s">
        <v>232</v>
      </c>
      <c r="AP43" s="123"/>
      <c r="AQ43" s="112"/>
      <c r="AS43" s="179"/>
      <c r="AT43" s="180"/>
    </row>
    <row r="44" spans="3:53" x14ac:dyDescent="0.15">
      <c r="C44" s="113" t="s">
        <v>130</v>
      </c>
      <c r="E44" s="122">
        <f>+$F$48*E42</f>
        <v>-3.96</v>
      </c>
      <c r="F44" s="59">
        <f>E44/E$15</f>
        <v>-3.046153846153846E-2</v>
      </c>
      <c r="H44" s="122">
        <f>+$F$48*H42</f>
        <v>-3.96</v>
      </c>
      <c r="I44" s="59">
        <f>H44/H$15</f>
        <v>-3.046153846153846E-2</v>
      </c>
      <c r="K44" s="122">
        <f>+$F$48*K42</f>
        <v>-3.96</v>
      </c>
      <c r="L44" s="59">
        <f>K44/K$15</f>
        <v>-3.046153846153846E-2</v>
      </c>
      <c r="N44" s="122">
        <f>+$F$48*N42</f>
        <v>-3.96</v>
      </c>
      <c r="O44" s="59">
        <f>N44/N$15</f>
        <v>-3.046153846153846E-2</v>
      </c>
      <c r="P44" s="108"/>
      <c r="Q44" s="122">
        <f>+$F$48*Q42</f>
        <v>-3.96</v>
      </c>
      <c r="R44" s="59">
        <f>Q44/Q$15</f>
        <v>-3.046153846153846E-2</v>
      </c>
      <c r="T44" s="122">
        <f>+$F$48*T42</f>
        <v>-3.96</v>
      </c>
      <c r="U44" s="59">
        <f>T44/T$15</f>
        <v>-3.046153846153846E-2</v>
      </c>
      <c r="W44" s="122">
        <f>+$F$48*W42</f>
        <v>-3.96</v>
      </c>
      <c r="X44" s="59">
        <f>W44/W$15</f>
        <v>-3.046153846153846E-2</v>
      </c>
      <c r="Z44" s="122">
        <f>+$F$48*Z42</f>
        <v>-3.96</v>
      </c>
      <c r="AA44" s="59">
        <f>Z44/Z$15</f>
        <v>-3.046153846153846E-2</v>
      </c>
      <c r="AC44" s="122">
        <f>+$F$48*AC42</f>
        <v>-3.96</v>
      </c>
      <c r="AD44" s="59">
        <f>AC44/AC$15</f>
        <v>-3.046153846153846E-2</v>
      </c>
      <c r="AF44" s="122">
        <f>+$F$48*AF42</f>
        <v>-3.96</v>
      </c>
      <c r="AG44" s="59">
        <f>AF44/AF$15</f>
        <v>-3.046153846153846E-2</v>
      </c>
      <c r="AI44" s="122">
        <f>+$F$48*AI42</f>
        <v>-3.96</v>
      </c>
      <c r="AJ44" s="59">
        <f>AI44/AI$15</f>
        <v>-3.046153846153846E-2</v>
      </c>
      <c r="AL44" s="122">
        <f>+$F$48*AL42</f>
        <v>-3.96</v>
      </c>
      <c r="AM44" s="59">
        <f>AL44/AL$15</f>
        <v>-3.046153846153846E-2</v>
      </c>
      <c r="AP44" s="123">
        <f>+$AL44+$AI44+$AF44+$AC44+$Z44+$W44+$T44+$Q44+$N44+$K44+$H44+$E44</f>
        <v>-47.52</v>
      </c>
      <c r="AQ44" s="112">
        <f>AP44/AP$15</f>
        <v>-3.0461538461538464E-2</v>
      </c>
      <c r="AS44" s="192">
        <f>+$F$48*AS42</f>
        <v>8.4959999999999987</v>
      </c>
      <c r="AT44" s="180">
        <f>AS44/AS$15</f>
        <v>5.9999999999999993E-3</v>
      </c>
    </row>
    <row r="45" spans="3:53" ht="14" thickBot="1" x14ac:dyDescent="0.2">
      <c r="C45" s="113"/>
      <c r="E45" s="122"/>
      <c r="F45" s="59"/>
      <c r="H45" s="122"/>
      <c r="I45" s="59"/>
      <c r="K45" s="122"/>
      <c r="L45" s="59"/>
      <c r="N45" s="122"/>
      <c r="O45" s="59"/>
      <c r="P45" s="108"/>
      <c r="Q45" s="122"/>
      <c r="R45" s="59"/>
      <c r="T45" s="122"/>
      <c r="U45" s="59"/>
      <c r="W45" s="122"/>
      <c r="X45" s="59"/>
      <c r="Z45" s="122"/>
      <c r="AA45" s="59"/>
      <c r="AC45" s="122"/>
      <c r="AD45" s="59"/>
      <c r="AF45" s="122"/>
      <c r="AG45" s="59"/>
      <c r="AI45" s="122"/>
      <c r="AJ45" s="59"/>
      <c r="AL45" s="122"/>
      <c r="AM45" s="59"/>
      <c r="AP45" s="154"/>
      <c r="AQ45" s="132"/>
      <c r="AS45" s="185"/>
      <c r="AT45" s="181"/>
    </row>
    <row r="46" spans="3:53" ht="14" thickBot="1" x14ac:dyDescent="0.2">
      <c r="C46" s="155" t="s">
        <v>131</v>
      </c>
      <c r="D46" s="116"/>
      <c r="E46" s="156">
        <f>E42-E44</f>
        <v>-29.04</v>
      </c>
      <c r="F46" s="157">
        <f>E46/E$15</f>
        <v>-0.22338461538461538</v>
      </c>
      <c r="G46" s="119"/>
      <c r="H46" s="156">
        <f>H42-H44</f>
        <v>-29.04</v>
      </c>
      <c r="I46" s="157">
        <f>H46/H$15</f>
        <v>-0.22338461538461538</v>
      </c>
      <c r="J46" s="116"/>
      <c r="K46" s="156">
        <f>K42-K44</f>
        <v>-29.04</v>
      </c>
      <c r="L46" s="157">
        <f>K46/K$15</f>
        <v>-0.22338461538461538</v>
      </c>
      <c r="M46" s="116"/>
      <c r="N46" s="156">
        <f>N42-N44</f>
        <v>-29.04</v>
      </c>
      <c r="O46" s="157">
        <f>N46/N$15</f>
        <v>-0.22338461538461538</v>
      </c>
      <c r="P46" s="153"/>
      <c r="Q46" s="156">
        <f>Q42-Q44</f>
        <v>-29.04</v>
      </c>
      <c r="R46" s="157">
        <f>Q46/Q$15</f>
        <v>-0.22338461538461538</v>
      </c>
      <c r="S46" s="36"/>
      <c r="T46" s="156">
        <f>T42-T44</f>
        <v>-29.04</v>
      </c>
      <c r="U46" s="157">
        <f>T46/T$15</f>
        <v>-0.22338461538461538</v>
      </c>
      <c r="V46" s="36"/>
      <c r="W46" s="156">
        <f>W42-W44</f>
        <v>-29.04</v>
      </c>
      <c r="X46" s="157">
        <f>W46/W$15</f>
        <v>-0.22338461538461538</v>
      </c>
      <c r="Y46" s="36"/>
      <c r="Z46" s="156">
        <f>Z42-Z44</f>
        <v>-29.04</v>
      </c>
      <c r="AA46" s="157">
        <f>Z46/Z$15</f>
        <v>-0.22338461538461538</v>
      </c>
      <c r="AB46" s="36"/>
      <c r="AC46" s="156">
        <f>AC42-AC44</f>
        <v>-29.04</v>
      </c>
      <c r="AD46" s="157">
        <f>AC46/AC$15</f>
        <v>-0.22338461538461538</v>
      </c>
      <c r="AE46" s="36"/>
      <c r="AF46" s="156">
        <f>AF42-AF44</f>
        <v>-29.04</v>
      </c>
      <c r="AG46" s="157">
        <f>AF46/AF$15</f>
        <v>-0.22338461538461538</v>
      </c>
      <c r="AH46" s="36"/>
      <c r="AI46" s="156">
        <f>AI42-AI44</f>
        <v>-29.04</v>
      </c>
      <c r="AJ46" s="157">
        <f>AI46/AI$15</f>
        <v>-0.22338461538461538</v>
      </c>
      <c r="AK46" s="36"/>
      <c r="AL46" s="156">
        <f>AL42-AL44</f>
        <v>-29.04</v>
      </c>
      <c r="AM46" s="157">
        <f>AL46/AL$15</f>
        <v>-0.22338461538461538</v>
      </c>
      <c r="AN46" s="36"/>
      <c r="AO46" s="36"/>
      <c r="AP46" s="158">
        <f>+$AL46+$AI46+$AF46+$AC46+$Z46+$W46+$T46+$Q46+$N46+$K46+$H46+$E46</f>
        <v>-348.48</v>
      </c>
      <c r="AQ46" s="157">
        <f>AP46/AP$15</f>
        <v>-0.2233846153846154</v>
      </c>
      <c r="AR46" s="36"/>
      <c r="AS46" s="196">
        <f>+AS42-AS44</f>
        <v>62.304000000000002</v>
      </c>
      <c r="AT46" s="197">
        <f>AS46/AS$15</f>
        <v>4.4000000000000004E-2</v>
      </c>
      <c r="AU46" s="116"/>
      <c r="AV46" s="116"/>
      <c r="AW46" s="116"/>
      <c r="AX46" s="116"/>
      <c r="AY46" s="116"/>
      <c r="AZ46" s="116"/>
    </row>
    <row r="47" spans="3:53" ht="15" thickTop="1" thickBot="1" x14ac:dyDescent="0.2">
      <c r="P47" s="108"/>
    </row>
    <row r="48" spans="3:53" ht="15" thickTop="1" thickBot="1" x14ac:dyDescent="0.2">
      <c r="E48" s="159" t="s">
        <v>132</v>
      </c>
      <c r="F48" s="160">
        <v>0.12</v>
      </c>
      <c r="AP48" s="161" t="s">
        <v>0</v>
      </c>
    </row>
    <row r="49" ht="14" thickTop="1" x14ac:dyDescent="0.15"/>
  </sheetData>
  <pageMargins left="0.75000000000000011" right="0.75000000000000011" top="1" bottom="1" header="0.49" footer="0.49"/>
  <pageSetup paperSize="5" orientation="landscape"/>
  <headerFooter>
    <oddFooter>&amp;C&amp;K000000Budget et indicateurs de performance (430-763-Me)</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A9FE-6B52-2341-9BB4-4ED5510A3D6F}">
  <sheetPr>
    <tabColor theme="1"/>
    <pageSetUpPr fitToPage="1"/>
  </sheetPr>
  <dimension ref="B1:BQ43"/>
  <sheetViews>
    <sheetView zoomScale="125" zoomScaleNormal="125" zoomScalePageLayoutView="125" workbookViewId="0">
      <selection activeCell="F13" sqref="F13"/>
    </sheetView>
  </sheetViews>
  <sheetFormatPr baseColWidth="10" defaultRowHeight="13" x14ac:dyDescent="0.15"/>
  <cols>
    <col min="1" max="1" width="2.1640625" customWidth="1"/>
    <col min="2" max="2" width="5.1640625" customWidth="1"/>
    <col min="3" max="3" width="45.1640625" customWidth="1"/>
    <col min="4" max="4" width="0.83203125" customWidth="1"/>
    <col min="5" max="5" width="16.83203125" bestFit="1" customWidth="1"/>
    <col min="6" max="6" width="7.83203125" customWidth="1"/>
    <col min="7" max="7" width="0.83203125" customWidth="1"/>
    <col min="8" max="8" width="16.83203125" bestFit="1" customWidth="1"/>
    <col min="9" max="9" width="7.83203125" customWidth="1"/>
    <col min="10" max="10" width="0.83203125" customWidth="1"/>
    <col min="11" max="11" width="16.83203125" bestFit="1" customWidth="1"/>
    <col min="12" max="12" width="7.83203125" customWidth="1"/>
    <col min="13" max="13" width="0.83203125" customWidth="1"/>
    <col min="14" max="14" width="16.83203125" bestFit="1" customWidth="1"/>
    <col min="15" max="15" width="7.83203125" customWidth="1"/>
    <col min="16" max="16" width="0.83203125" customWidth="1"/>
    <col min="17" max="17" width="16.83203125" bestFit="1" customWidth="1"/>
    <col min="18" max="18" width="7.83203125" customWidth="1"/>
    <col min="19" max="19" width="0.83203125" customWidth="1"/>
    <col min="20" max="20" width="16.83203125" bestFit="1" customWidth="1"/>
    <col min="21" max="21" width="7.83203125" customWidth="1"/>
    <col min="22" max="22" width="0.83203125" customWidth="1"/>
    <col min="23" max="23" width="16.83203125" bestFit="1" customWidth="1"/>
    <col min="24" max="24" width="7.83203125" customWidth="1"/>
    <col min="25" max="25" width="0.83203125" customWidth="1"/>
    <col min="26" max="26" width="16.83203125" bestFit="1" customWidth="1"/>
    <col min="27" max="27" width="7.83203125" customWidth="1"/>
    <col min="28" max="28" width="0.83203125" customWidth="1"/>
    <col min="29" max="29" width="16.83203125" bestFit="1" customWidth="1"/>
    <col min="30" max="30" width="7.83203125" customWidth="1"/>
    <col min="31" max="31" width="0.83203125" customWidth="1"/>
    <col min="32" max="32" width="16.83203125" bestFit="1" customWidth="1"/>
    <col min="33" max="33" width="7.83203125" customWidth="1"/>
    <col min="34" max="34" width="0.83203125" customWidth="1"/>
    <col min="35" max="35" width="16.83203125" bestFit="1" customWidth="1"/>
    <col min="36" max="36" width="7.83203125" customWidth="1"/>
    <col min="37" max="37" width="0.83203125" customWidth="1"/>
    <col min="38" max="38" width="16.83203125" bestFit="1" customWidth="1"/>
    <col min="39" max="39" width="7.83203125" customWidth="1"/>
    <col min="40" max="41" width="0.83203125" customWidth="1"/>
    <col min="42" max="42" width="16.832031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'État des Résultats'!E6</f>
        <v>Rev / chambre / jour</v>
      </c>
      <c r="F6" s="4">
        <f>+E24/$C$7/'Calendrier 2024'!D8</f>
        <v>3.2258064516129032E-3</v>
      </c>
      <c r="G6" s="5"/>
      <c r="H6" s="3" t="str">
        <f>+E6</f>
        <v>Rev / chambre / jour</v>
      </c>
      <c r="I6" s="4">
        <f>+H24/$C$7/'Calendrier 2024'!E8</f>
        <v>3.4482758620689659E-3</v>
      </c>
      <c r="J6" s="5"/>
      <c r="K6" s="3" t="str">
        <f>+H6</f>
        <v>Rev / chambre / jour</v>
      </c>
      <c r="L6" s="4">
        <f>+K24/$C$7/'Calendrier 2024'!F8</f>
        <v>3.2258064516129032E-3</v>
      </c>
      <c r="M6" s="5"/>
      <c r="N6" s="3" t="str">
        <f>+K6</f>
        <v>Rev / chambre / jour</v>
      </c>
      <c r="O6" s="4">
        <f>+N24/$C$7/'Calendrier 2024'!G8</f>
        <v>3.3333333333333335E-3</v>
      </c>
      <c r="P6" s="6"/>
      <c r="Q6" s="3" t="str">
        <f>+N6</f>
        <v>Rev / chambre / jour</v>
      </c>
      <c r="R6" s="4">
        <f>'Calendrier 2024'!H8</f>
        <v>31</v>
      </c>
      <c r="S6" s="6"/>
      <c r="T6" s="3" t="str">
        <f>+Q6</f>
        <v>Rev / chambre / jour</v>
      </c>
      <c r="U6" s="4">
        <f>'Calendrier 2024'!I8</f>
        <v>30</v>
      </c>
      <c r="V6" s="5"/>
      <c r="W6" s="3" t="str">
        <f>+T6</f>
        <v>Rev / chambre / jour</v>
      </c>
      <c r="X6" s="4">
        <f>'Calendrier 2024'!J8</f>
        <v>31</v>
      </c>
      <c r="Y6" s="5"/>
      <c r="Z6" s="3" t="str">
        <f>+W6</f>
        <v>Rev / chambre / jour</v>
      </c>
      <c r="AA6" s="4">
        <f>'Calendrier 2024'!K8</f>
        <v>31</v>
      </c>
      <c r="AB6" s="5"/>
      <c r="AC6" s="3" t="str">
        <f>+Z6</f>
        <v>Rev / chambre / jour</v>
      </c>
      <c r="AD6" s="4">
        <f>'Calendrier 2024'!L8</f>
        <v>30</v>
      </c>
      <c r="AE6" s="5"/>
      <c r="AF6" s="3" t="str">
        <f>+AC6</f>
        <v>Rev / chambre / jour</v>
      </c>
      <c r="AG6" s="4">
        <f>'Calendrier 2024'!M8</f>
        <v>31</v>
      </c>
      <c r="AH6" s="5"/>
      <c r="AI6" s="3" t="str">
        <f>+AF6</f>
        <v>Rev / chambre / jour</v>
      </c>
      <c r="AJ6" s="4">
        <f>'Calendrier 2024'!N8</f>
        <v>30</v>
      </c>
      <c r="AK6" s="5"/>
      <c r="AL6" s="3" t="str">
        <f>+AI6</f>
        <v>Rev / chambre / jour</v>
      </c>
      <c r="AM6" s="4">
        <f>'Calendrier 2024'!O8</f>
        <v>31</v>
      </c>
      <c r="AN6" s="5"/>
      <c r="AO6" s="5"/>
      <c r="AP6" s="7" t="str">
        <f>+AL6</f>
        <v>Rev / chambre / jour</v>
      </c>
      <c r="AQ6" s="8">
        <f>'Calendrier 2024'!P8</f>
        <v>366</v>
      </c>
    </row>
    <row r="7" spans="2:56" x14ac:dyDescent="0.15">
      <c r="B7" s="9"/>
      <c r="C7" s="10">
        <f>'État des Résultats'!C7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317">
        <f>'Calendrier 2024'!P8</f>
        <v>366</v>
      </c>
    </row>
    <row r="8" spans="2:56" x14ac:dyDescent="0.15">
      <c r="B8" s="9"/>
      <c r="C8" s="10" t="str">
        <f>'État des Résultats'!C8</f>
        <v>Revenus annuel par chambre</v>
      </c>
      <c r="E8" s="20" t="str">
        <f>'État des Résultats'!E8</f>
        <v>Pér.01</v>
      </c>
      <c r="F8" s="10" t="str">
        <f>'État des Résultats'!F8</f>
        <v>(%)</v>
      </c>
      <c r="G8" s="16"/>
      <c r="H8" s="20" t="str">
        <f>'État des Résultats'!H8</f>
        <v>Pér.02</v>
      </c>
      <c r="I8" s="10" t="str">
        <f>F8</f>
        <v>(%)</v>
      </c>
      <c r="J8" s="16"/>
      <c r="K8" s="20" t="str">
        <f>'État des Résultats'!K8</f>
        <v>Pér.03</v>
      </c>
      <c r="L8" s="10" t="str">
        <f>I8</f>
        <v>(%)</v>
      </c>
      <c r="M8" s="16"/>
      <c r="N8" s="20" t="str">
        <f>'État des Résultats'!N8</f>
        <v>Pér.04</v>
      </c>
      <c r="O8" s="10" t="str">
        <f>L8</f>
        <v>(%)</v>
      </c>
      <c r="P8" s="17"/>
      <c r="Q8" s="20" t="str">
        <f>'État des Résultats'!Q8</f>
        <v>Pér.05</v>
      </c>
      <c r="R8" s="10" t="str">
        <f>O8</f>
        <v>(%)</v>
      </c>
      <c r="S8" s="17"/>
      <c r="T8" s="20" t="str">
        <f>'État des Résultats'!T8</f>
        <v>Pér.06</v>
      </c>
      <c r="U8" s="10" t="str">
        <f>R8</f>
        <v>(%)</v>
      </c>
      <c r="V8" s="16"/>
      <c r="W8" s="20" t="str">
        <f>'État des Résultats'!W8</f>
        <v>Pér.07</v>
      </c>
      <c r="X8" s="10" t="str">
        <f>U8</f>
        <v>(%)</v>
      </c>
      <c r="Y8" s="16"/>
      <c r="Z8" s="20" t="str">
        <f>'État des Résultats'!Z8</f>
        <v>Pér.08</v>
      </c>
      <c r="AA8" s="10" t="str">
        <f>X8</f>
        <v>(%)</v>
      </c>
      <c r="AB8" s="16"/>
      <c r="AC8" s="20" t="str">
        <f>'État des Résultats'!AC8</f>
        <v>Pér.09</v>
      </c>
      <c r="AD8" s="10" t="str">
        <f>AA8</f>
        <v>(%)</v>
      </c>
      <c r="AE8" s="16"/>
      <c r="AF8" s="20" t="str">
        <f>'État des Résultats'!AF8</f>
        <v>Pér.10</v>
      </c>
      <c r="AG8" s="10" t="str">
        <f>AD8</f>
        <v>(%)</v>
      </c>
      <c r="AH8" s="16"/>
      <c r="AI8" s="20" t="str">
        <f>'État des Résultats'!AI8</f>
        <v>Pér.11</v>
      </c>
      <c r="AJ8" s="10" t="str">
        <f>AG8</f>
        <v>(%)</v>
      </c>
      <c r="AK8" s="16"/>
      <c r="AL8" s="20" t="str">
        <f>'État des Résultats'!AL8</f>
        <v>Pér.12</v>
      </c>
      <c r="AM8" s="10" t="str">
        <f>AJ8</f>
        <v>(%)</v>
      </c>
      <c r="AN8" s="18" t="s">
        <v>0</v>
      </c>
      <c r="AO8" s="16"/>
      <c r="AP8" s="20" t="str">
        <f>'État des Résultats'!AP8</f>
        <v>Total</v>
      </c>
      <c r="AQ8" s="10" t="str">
        <f>AM8</f>
        <v>(%)</v>
      </c>
    </row>
    <row r="9" spans="2:56" ht="14" thickBot="1" x14ac:dyDescent="0.2">
      <c r="B9" s="39"/>
      <c r="C9" s="40">
        <f>AP24/$C$7</f>
        <v>1.2</v>
      </c>
      <c r="E9" s="82" t="str">
        <f>'État des Résultats'!E9</f>
        <v>Janvier 2023</v>
      </c>
      <c r="F9" s="83"/>
      <c r="G9" s="84"/>
      <c r="H9" s="82" t="str">
        <f>'État des Résultats'!H9</f>
        <v>Février 2024</v>
      </c>
      <c r="I9" s="85"/>
      <c r="J9" s="84"/>
      <c r="K9" s="82" t="str">
        <f>'État des Résultats'!K9</f>
        <v>Mars 2024</v>
      </c>
      <c r="L9" s="85"/>
      <c r="M9" s="84"/>
      <c r="N9" s="82" t="str">
        <f>'État des Résultats'!N9</f>
        <v>Avril 2024</v>
      </c>
      <c r="O9" s="83"/>
      <c r="P9" s="86"/>
      <c r="Q9" s="82" t="str">
        <f>'État des Résultats'!Q9</f>
        <v>Mai 2024</v>
      </c>
      <c r="R9" s="83"/>
      <c r="S9" s="86"/>
      <c r="T9" s="82" t="str">
        <f>'État des Résultats'!T9</f>
        <v>Juin 2024</v>
      </c>
      <c r="U9" s="85"/>
      <c r="V9" s="84"/>
      <c r="W9" s="82" t="str">
        <f>'État des Résultats'!W9</f>
        <v>Juillet 2024</v>
      </c>
      <c r="X9" s="85"/>
      <c r="Y9" s="84"/>
      <c r="Z9" s="82" t="str">
        <f>'État des Résultats'!Z9</f>
        <v>Août 2024</v>
      </c>
      <c r="AA9" s="85"/>
      <c r="AB9" s="84"/>
      <c r="AC9" s="82" t="str">
        <f>'État des Résultats'!AC9</f>
        <v>Septembre 2024</v>
      </c>
      <c r="AD9" s="85"/>
      <c r="AE9" s="84"/>
      <c r="AF9" s="82" t="str">
        <f>'État des Résultats'!AF9</f>
        <v>Octobre 2024</v>
      </c>
      <c r="AG9" s="85"/>
      <c r="AH9" s="84"/>
      <c r="AI9" s="82" t="str">
        <f>'État des Résultats'!AI9</f>
        <v>Novembre 2024</v>
      </c>
      <c r="AJ9" s="85"/>
      <c r="AK9" s="84"/>
      <c r="AL9" s="82" t="str">
        <f>'État des Résultats'!AL9</f>
        <v>Décembre 2024</v>
      </c>
      <c r="AM9" s="85"/>
      <c r="AN9" s="84"/>
      <c r="AO9" s="84"/>
      <c r="AP9" s="82" t="str">
        <f>'État des Résultats'!AP9</f>
        <v>Année</v>
      </c>
      <c r="AQ9" s="87"/>
      <c r="AR9" s="63"/>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
        <v>133</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4010</v>
      </c>
      <c r="C13" s="76" t="s">
        <v>223</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4020</v>
      </c>
      <c r="C14" s="76" t="s">
        <v>222</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4030</v>
      </c>
      <c r="C15" s="76" t="s">
        <v>224</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4040</v>
      </c>
      <c r="C16" s="76" t="s">
        <v>225</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4050</v>
      </c>
      <c r="C17" s="76" t="s">
        <v>226</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4060</v>
      </c>
      <c r="C18" s="76" t="s">
        <v>227</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4070</v>
      </c>
      <c r="C19" s="76" t="s">
        <v>228</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4080</v>
      </c>
      <c r="C20" s="76" t="s">
        <v>229</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4090</v>
      </c>
      <c r="C21" s="76" t="s">
        <v>230</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4099</v>
      </c>
      <c r="C22" s="76" t="s">
        <v>86</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4100</v>
      </c>
      <c r="C24" s="35" t="s">
        <v>231</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SUM(AG13:AG22)</f>
        <v>0.99999999999999989</v>
      </c>
      <c r="AH24" s="36"/>
      <c r="AI24" s="49">
        <f>SUM(AI13:AI23)</f>
        <v>10</v>
      </c>
      <c r="AJ24" s="37">
        <f>SUM(AJ13:AJ22)</f>
        <v>0.99999999999999989</v>
      </c>
      <c r="AK24" s="36"/>
      <c r="AL24" s="49">
        <f>SUM(AL13:AL23)</f>
        <v>10</v>
      </c>
      <c r="AM24" s="37">
        <f>SUM(AM13:AM22)</f>
        <v>0.99999999999999989</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C26" s="31" t="s">
        <v>232</v>
      </c>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BQ43"/>
  <sheetViews>
    <sheetView zoomScale="125" zoomScaleNormal="125" zoomScalePageLayoutView="125" workbookViewId="0">
      <selection activeCell="F6" sqref="F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6.83203125" bestFit="1" customWidth="1"/>
    <col min="6" max="6" width="7.83203125" customWidth="1"/>
    <col min="7" max="7" width="0.83203125" customWidth="1"/>
    <col min="8" max="8" width="16.83203125" bestFit="1" customWidth="1"/>
    <col min="9" max="9" width="7.83203125" customWidth="1"/>
    <col min="10" max="10" width="0.83203125" customWidth="1"/>
    <col min="11" max="11" width="16.83203125" bestFit="1" customWidth="1"/>
    <col min="12" max="12" width="7.83203125" customWidth="1"/>
    <col min="13" max="13" width="0.83203125" customWidth="1"/>
    <col min="14" max="14" width="16.83203125" bestFit="1" customWidth="1"/>
    <col min="15" max="15" width="7.83203125" customWidth="1"/>
    <col min="16" max="16" width="0.83203125" customWidth="1"/>
    <col min="17" max="17" width="16.83203125" bestFit="1" customWidth="1"/>
    <col min="18" max="18" width="7.83203125" customWidth="1"/>
    <col min="19" max="19" width="0.83203125" customWidth="1"/>
    <col min="20" max="20" width="16.83203125" bestFit="1" customWidth="1"/>
    <col min="21" max="21" width="7.83203125" customWidth="1"/>
    <col min="22" max="22" width="0.83203125" customWidth="1"/>
    <col min="23" max="23" width="16.83203125" bestFit="1" customWidth="1"/>
    <col min="24" max="24" width="7.83203125" customWidth="1"/>
    <col min="25" max="25" width="0.83203125" customWidth="1"/>
    <col min="26" max="26" width="16.83203125" bestFit="1" customWidth="1"/>
    <col min="27" max="27" width="7.83203125" customWidth="1"/>
    <col min="28" max="28" width="0.83203125" customWidth="1"/>
    <col min="29" max="29" width="16.83203125" bestFit="1" customWidth="1"/>
    <col min="30" max="30" width="7.83203125" customWidth="1"/>
    <col min="31" max="31" width="0.83203125" customWidth="1"/>
    <col min="32" max="32" width="16.83203125" bestFit="1" customWidth="1"/>
    <col min="33" max="33" width="7.83203125" customWidth="1"/>
    <col min="34" max="34" width="0.83203125" customWidth="1"/>
    <col min="35" max="35" width="16.83203125" bestFit="1" customWidth="1"/>
    <col min="36" max="36" width="7.83203125" customWidth="1"/>
    <col min="37" max="37" width="0.83203125" customWidth="1"/>
    <col min="38" max="38" width="16.83203125" bestFit="1" customWidth="1"/>
    <col min="39" max="39" width="7.83203125" customWidth="1"/>
    <col min="40" max="41" width="0.83203125" customWidth="1"/>
    <col min="42" max="42" width="16.832031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'État des Résultats'!E6</f>
        <v>Rev / chambre / jour</v>
      </c>
      <c r="F6" s="4">
        <f>+E24/$C$7/31</f>
        <v>3.2258064516129031E-2</v>
      </c>
      <c r="G6" s="5"/>
      <c r="H6" s="3" t="str">
        <f>+E6</f>
        <v>Rev / chambre / jour</v>
      </c>
      <c r="I6" s="4">
        <f>+H24/$C$7/28</f>
        <v>3.5714285714285712E-2</v>
      </c>
      <c r="J6" s="5"/>
      <c r="K6" s="3" t="str">
        <f>+H6</f>
        <v>Rev / chambre / jour</v>
      </c>
      <c r="L6" s="4">
        <f>+K24/$C$7/31</f>
        <v>3.2258064516129031E-2</v>
      </c>
      <c r="M6" s="5"/>
      <c r="N6" s="3" t="str">
        <f>+K6</f>
        <v>Rev / chambre / jour</v>
      </c>
      <c r="O6" s="4">
        <f>+N24/$C$7/30</f>
        <v>3.3333333333333333E-2</v>
      </c>
      <c r="P6" s="6"/>
      <c r="Q6" s="3" t="str">
        <f>+N6</f>
        <v>Rev / chambre / jour</v>
      </c>
      <c r="R6" s="4">
        <f>+Q24/$C$7/31</f>
        <v>3.2258064516129031E-2</v>
      </c>
      <c r="S6" s="6"/>
      <c r="T6" s="3" t="str">
        <f>+Q6</f>
        <v>Rev / chambre / jour</v>
      </c>
      <c r="U6" s="4">
        <f>+T24/$C$7/30</f>
        <v>3.3333333333333333E-2</v>
      </c>
      <c r="V6" s="5"/>
      <c r="W6" s="3" t="str">
        <f>+T6</f>
        <v>Rev / chambre / jour</v>
      </c>
      <c r="X6" s="4">
        <f>+W24/$C$7/31</f>
        <v>3.2258064516129031E-2</v>
      </c>
      <c r="Y6" s="5"/>
      <c r="Z6" s="3" t="str">
        <f>+W6</f>
        <v>Rev / chambre / jour</v>
      </c>
      <c r="AA6" s="4">
        <f>+Z24/$C$7/31</f>
        <v>3.2258064516129031E-2</v>
      </c>
      <c r="AB6" s="5"/>
      <c r="AC6" s="3" t="str">
        <f>+Z6</f>
        <v>Rev / chambre / jour</v>
      </c>
      <c r="AD6" s="4">
        <f>+AC24/$C$7/30</f>
        <v>3.3333333333333333E-2</v>
      </c>
      <c r="AE6" s="5"/>
      <c r="AF6" s="3" t="str">
        <f>+AC6</f>
        <v>Rev / chambre / jour</v>
      </c>
      <c r="AG6" s="4">
        <f>+AF24/$C$7/31</f>
        <v>3.2258064516129031E-2</v>
      </c>
      <c r="AH6" s="5"/>
      <c r="AI6" s="3" t="str">
        <f>+AF6</f>
        <v>Rev / chambre / jour</v>
      </c>
      <c r="AJ6" s="4">
        <f>+AI24/$C$7/30</f>
        <v>3.3333333333333333E-2</v>
      </c>
      <c r="AK6" s="5"/>
      <c r="AL6" s="3" t="str">
        <f>+AI6</f>
        <v>Rev / chambre / jour</v>
      </c>
      <c r="AM6" s="4">
        <f>+AL24/$C$7/31</f>
        <v>3.2258064516129031E-2</v>
      </c>
      <c r="AN6" s="5"/>
      <c r="AO6" s="5"/>
      <c r="AP6" s="7" t="str">
        <f>+AL6</f>
        <v>Rev / chambre / jour</v>
      </c>
      <c r="AQ6" s="8">
        <f>+AP24/$C$7/365</f>
        <v>3.287671232876712E-2</v>
      </c>
    </row>
    <row r="7" spans="2:56" x14ac:dyDescent="0.15">
      <c r="B7" s="9"/>
      <c r="C7" s="10">
        <f>'État des Résultats'!C7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
        <v>1</v>
      </c>
    </row>
    <row r="8" spans="2:56" x14ac:dyDescent="0.15">
      <c r="B8" s="9"/>
      <c r="C8" s="10" t="str">
        <f>'État des Résultats'!C8</f>
        <v>Revenus annuel par chambre</v>
      </c>
      <c r="E8" s="20" t="str">
        <f>'État des Résultats'!E8</f>
        <v>Pér.01</v>
      </c>
      <c r="F8" s="10" t="str">
        <f>'État des Résultats'!F8</f>
        <v>(%)</v>
      </c>
      <c r="G8" s="16"/>
      <c r="H8" s="20" t="str">
        <f>'État des Résultats'!H8</f>
        <v>Pér.02</v>
      </c>
      <c r="I8" s="10" t="str">
        <f>F8</f>
        <v>(%)</v>
      </c>
      <c r="J8" s="16"/>
      <c r="K8" s="20" t="str">
        <f>'État des Résultats'!K8</f>
        <v>Pér.03</v>
      </c>
      <c r="L8" s="10" t="str">
        <f>I8</f>
        <v>(%)</v>
      </c>
      <c r="M8" s="16"/>
      <c r="N8" s="20" t="str">
        <f>'État des Résultats'!N8</f>
        <v>Pér.04</v>
      </c>
      <c r="O8" s="10" t="str">
        <f>L8</f>
        <v>(%)</v>
      </c>
      <c r="P8" s="17"/>
      <c r="Q8" s="20" t="str">
        <f>'État des Résultats'!Q8</f>
        <v>Pér.05</v>
      </c>
      <c r="R8" s="10" t="str">
        <f>O8</f>
        <v>(%)</v>
      </c>
      <c r="S8" s="17"/>
      <c r="T8" s="20" t="str">
        <f>'État des Résultats'!T8</f>
        <v>Pér.06</v>
      </c>
      <c r="U8" s="10" t="str">
        <f>R8</f>
        <v>(%)</v>
      </c>
      <c r="V8" s="16"/>
      <c r="W8" s="20" t="str">
        <f>'État des Résultats'!W8</f>
        <v>Pér.07</v>
      </c>
      <c r="X8" s="10" t="str">
        <f>U8</f>
        <v>(%)</v>
      </c>
      <c r="Y8" s="16"/>
      <c r="Z8" s="20" t="str">
        <f>'État des Résultats'!Z8</f>
        <v>Pér.08</v>
      </c>
      <c r="AA8" s="10" t="str">
        <f>X8</f>
        <v>(%)</v>
      </c>
      <c r="AB8" s="16"/>
      <c r="AC8" s="20" t="str">
        <f>'État des Résultats'!AC8</f>
        <v>Pér.09</v>
      </c>
      <c r="AD8" s="10" t="str">
        <f>AA8</f>
        <v>(%)</v>
      </c>
      <c r="AE8" s="16"/>
      <c r="AF8" s="20" t="str">
        <f>'État des Résultats'!AF8</f>
        <v>Pér.10</v>
      </c>
      <c r="AG8" s="10" t="str">
        <f>AD8</f>
        <v>(%)</v>
      </c>
      <c r="AH8" s="16"/>
      <c r="AI8" s="20" t="str">
        <f>'État des Résultats'!AI8</f>
        <v>Pér.11</v>
      </c>
      <c r="AJ8" s="10" t="str">
        <f>AG8</f>
        <v>(%)</v>
      </c>
      <c r="AK8" s="16"/>
      <c r="AL8" s="20" t="str">
        <f>'État des Résultats'!AL8</f>
        <v>Pér.12</v>
      </c>
      <c r="AM8" s="10" t="str">
        <f>AJ8</f>
        <v>(%)</v>
      </c>
      <c r="AN8" s="18" t="s">
        <v>0</v>
      </c>
      <c r="AO8" s="16"/>
      <c r="AP8" s="20" t="str">
        <f>'État des Résultats'!AP8</f>
        <v>Total</v>
      </c>
      <c r="AQ8" s="10" t="str">
        <f>AM8</f>
        <v>(%)</v>
      </c>
    </row>
    <row r="9" spans="2:56" ht="14" thickBot="1" x14ac:dyDescent="0.2">
      <c r="B9" s="39"/>
      <c r="C9" s="40">
        <f>AP24/$C$7</f>
        <v>12</v>
      </c>
      <c r="E9" s="82" t="str">
        <f>'État des Résultats'!E9</f>
        <v>Janvier 2023</v>
      </c>
      <c r="F9" s="83"/>
      <c r="G9" s="84"/>
      <c r="H9" s="82" t="str">
        <f>'État des Résultats'!H9</f>
        <v>Février 2024</v>
      </c>
      <c r="I9" s="85"/>
      <c r="J9" s="84"/>
      <c r="K9" s="82" t="str">
        <f>'État des Résultats'!K9</f>
        <v>Mars 2024</v>
      </c>
      <c r="L9" s="85"/>
      <c r="M9" s="84"/>
      <c r="N9" s="82" t="str">
        <f>'État des Résultats'!N9</f>
        <v>Avril 2024</v>
      </c>
      <c r="O9" s="83"/>
      <c r="P9" s="86"/>
      <c r="Q9" s="82" t="str">
        <f>'État des Résultats'!Q9</f>
        <v>Mai 2024</v>
      </c>
      <c r="R9" s="83"/>
      <c r="S9" s="86"/>
      <c r="T9" s="82" t="str">
        <f>'État des Résultats'!T9</f>
        <v>Juin 2024</v>
      </c>
      <c r="U9" s="85"/>
      <c r="V9" s="84"/>
      <c r="W9" s="82" t="str">
        <f>'État des Résultats'!W9</f>
        <v>Juillet 2024</v>
      </c>
      <c r="X9" s="85"/>
      <c r="Y9" s="84"/>
      <c r="Z9" s="82" t="str">
        <f>'État des Résultats'!Z9</f>
        <v>Août 2024</v>
      </c>
      <c r="AA9" s="85"/>
      <c r="AB9" s="84"/>
      <c r="AC9" s="82" t="str">
        <f>'État des Résultats'!AC9</f>
        <v>Septembre 2024</v>
      </c>
      <c r="AD9" s="85"/>
      <c r="AE9" s="84"/>
      <c r="AF9" s="82" t="str">
        <f>'État des Résultats'!AF9</f>
        <v>Octobre 2024</v>
      </c>
      <c r="AG9" s="85"/>
      <c r="AH9" s="84"/>
      <c r="AI9" s="82" t="str">
        <f>'État des Résultats'!AI9</f>
        <v>Novembre 2024</v>
      </c>
      <c r="AJ9" s="85"/>
      <c r="AK9" s="84"/>
      <c r="AL9" s="82" t="str">
        <f>'État des Résultats'!AL9</f>
        <v>Décembre 2024</v>
      </c>
      <c r="AM9" s="85"/>
      <c r="AN9" s="84"/>
      <c r="AO9" s="84"/>
      <c r="AP9" s="82" t="str">
        <f>'État des Résultats'!AP9</f>
        <v>Année</v>
      </c>
      <c r="AQ9" s="87"/>
      <c r="AR9" s="63"/>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
        <v>133</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4110</v>
      </c>
      <c r="C13" s="76" t="s">
        <v>134</v>
      </c>
      <c r="E13" s="50">
        <v>10</v>
      </c>
      <c r="F13" s="57">
        <f t="shared" ref="F13:F22" si="0">E13/E$24</f>
        <v>0.1</v>
      </c>
      <c r="H13" s="47">
        <v>10</v>
      </c>
      <c r="I13" s="57">
        <f t="shared" ref="I13:I22" si="1">H13/H$24</f>
        <v>0.1</v>
      </c>
      <c r="J13" s="31"/>
      <c r="K13" s="47">
        <v>10</v>
      </c>
      <c r="L13" s="57">
        <f t="shared" ref="L13:L22" si="2">K13/K$24</f>
        <v>0.1</v>
      </c>
      <c r="M13" s="31"/>
      <c r="N13" s="47">
        <v>10</v>
      </c>
      <c r="O13" s="57">
        <f t="shared" ref="O13:O22" si="3">N13/N$24</f>
        <v>0.1</v>
      </c>
      <c r="P13" s="31"/>
      <c r="Q13" s="47">
        <v>10</v>
      </c>
      <c r="R13" s="57">
        <f t="shared" ref="R13:R22" si="4">Q13/Q$24</f>
        <v>0.1</v>
      </c>
      <c r="S13" s="31"/>
      <c r="T13" s="47">
        <v>10</v>
      </c>
      <c r="U13" s="57">
        <f t="shared" ref="U13:U22" si="5">T13/T$24</f>
        <v>0.1</v>
      </c>
      <c r="V13" s="31"/>
      <c r="W13" s="47">
        <v>10</v>
      </c>
      <c r="X13" s="57">
        <f t="shared" ref="X13:X22" si="6">W13/W$24</f>
        <v>0.1</v>
      </c>
      <c r="Y13" s="31"/>
      <c r="Z13" s="47">
        <v>10</v>
      </c>
      <c r="AA13" s="57">
        <f t="shared" ref="AA13:AA22" si="7">Z13/Z$24</f>
        <v>0.1</v>
      </c>
      <c r="AB13" s="31"/>
      <c r="AC13" s="47">
        <v>10</v>
      </c>
      <c r="AD13" s="57">
        <f t="shared" ref="AD13:AD22" si="8">AC13/AC$24</f>
        <v>0.1</v>
      </c>
      <c r="AE13" s="31"/>
      <c r="AF13" s="47">
        <v>10</v>
      </c>
      <c r="AG13" s="57">
        <f t="shared" ref="AG13:AG22" si="9">AF13/AF$24</f>
        <v>0.1</v>
      </c>
      <c r="AH13" s="31"/>
      <c r="AI13" s="47">
        <v>10</v>
      </c>
      <c r="AJ13" s="57">
        <f t="shared" ref="AJ13:AJ22" si="10">AI13/AI$24</f>
        <v>0.1</v>
      </c>
      <c r="AK13" s="31"/>
      <c r="AL13" s="47">
        <v>10</v>
      </c>
      <c r="AM13" s="57">
        <f t="shared" ref="AM13:AM22" si="11">AL13/AL$24</f>
        <v>0.1</v>
      </c>
      <c r="AN13" s="31"/>
      <c r="AO13" s="31"/>
      <c r="AP13" s="53">
        <f>SUM(+$AL13+$AI13+$AF13+$AC13+$Z13+$W13+$T13+$Q13+$N13+$K13+$H13+$E13)</f>
        <v>120</v>
      </c>
      <c r="AQ13" s="54">
        <f t="shared" ref="AQ13:AQ22" si="12">AP13/AP$24</f>
        <v>0.1</v>
      </c>
      <c r="AR13" s="31"/>
      <c r="AS13" s="31"/>
      <c r="AT13" s="31"/>
      <c r="AU13" s="31"/>
      <c r="AV13" s="31"/>
      <c r="AW13" s="31"/>
      <c r="AX13" s="31"/>
      <c r="AY13" s="31"/>
      <c r="AZ13" s="31"/>
      <c r="BA13" s="31"/>
      <c r="BB13" s="31"/>
      <c r="BC13" s="31"/>
    </row>
    <row r="14" spans="2:56" x14ac:dyDescent="0.15">
      <c r="B14" s="75">
        <v>4120</v>
      </c>
      <c r="C14" s="76" t="s">
        <v>135</v>
      </c>
      <c r="E14" s="50">
        <v>10</v>
      </c>
      <c r="F14" s="57">
        <f t="shared" si="0"/>
        <v>0.1</v>
      </c>
      <c r="H14" s="47">
        <v>10</v>
      </c>
      <c r="I14" s="57">
        <f t="shared" si="1"/>
        <v>0.1</v>
      </c>
      <c r="J14" s="31"/>
      <c r="K14" s="47">
        <v>10</v>
      </c>
      <c r="L14" s="57">
        <f t="shared" si="2"/>
        <v>0.1</v>
      </c>
      <c r="M14" s="31"/>
      <c r="N14" s="47">
        <v>10</v>
      </c>
      <c r="O14" s="57">
        <f t="shared" si="3"/>
        <v>0.1</v>
      </c>
      <c r="P14" s="31"/>
      <c r="Q14" s="47">
        <v>10</v>
      </c>
      <c r="R14" s="57">
        <f t="shared" si="4"/>
        <v>0.1</v>
      </c>
      <c r="S14" s="31"/>
      <c r="T14" s="47">
        <v>10</v>
      </c>
      <c r="U14" s="57">
        <f t="shared" si="5"/>
        <v>0.1</v>
      </c>
      <c r="V14" s="31"/>
      <c r="W14" s="47">
        <v>10</v>
      </c>
      <c r="X14" s="57">
        <f t="shared" si="6"/>
        <v>0.1</v>
      </c>
      <c r="Y14" s="31"/>
      <c r="Z14" s="47">
        <v>10</v>
      </c>
      <c r="AA14" s="57">
        <f t="shared" si="7"/>
        <v>0.1</v>
      </c>
      <c r="AB14" s="31"/>
      <c r="AC14" s="47">
        <v>10</v>
      </c>
      <c r="AD14" s="57">
        <f t="shared" si="8"/>
        <v>0.1</v>
      </c>
      <c r="AE14" s="31"/>
      <c r="AF14" s="47">
        <v>10</v>
      </c>
      <c r="AG14" s="57">
        <f t="shared" si="9"/>
        <v>0.1</v>
      </c>
      <c r="AH14" s="31"/>
      <c r="AI14" s="47">
        <v>10</v>
      </c>
      <c r="AJ14" s="57">
        <f t="shared" si="10"/>
        <v>0.1</v>
      </c>
      <c r="AK14" s="31"/>
      <c r="AL14" s="47">
        <v>10</v>
      </c>
      <c r="AM14" s="57">
        <f t="shared" si="11"/>
        <v>0.1</v>
      </c>
      <c r="AN14" s="31"/>
      <c r="AO14" s="31"/>
      <c r="AP14" s="53">
        <f>SUM(+$AL14+$AI14+$AF14+$AC14+$Z14+$W14+$T14+$Q14+$N14+$K14+$H14+$E14)</f>
        <v>120</v>
      </c>
      <c r="AQ14" s="54">
        <f t="shared" si="12"/>
        <v>0.1</v>
      </c>
      <c r="AR14" s="31"/>
      <c r="AS14" s="31"/>
      <c r="AT14" s="31"/>
      <c r="AU14" s="31"/>
      <c r="AV14" s="31"/>
      <c r="AW14" s="31"/>
      <c r="AX14" s="31"/>
      <c r="AY14" s="31"/>
      <c r="AZ14" s="31"/>
      <c r="BA14" s="31"/>
      <c r="BB14" s="31"/>
      <c r="BC14" s="31"/>
    </row>
    <row r="15" spans="2:56" x14ac:dyDescent="0.15">
      <c r="B15" s="77">
        <v>4130</v>
      </c>
      <c r="C15" s="76" t="s">
        <v>136</v>
      </c>
      <c r="E15" s="51">
        <v>10</v>
      </c>
      <c r="F15" s="58">
        <f t="shared" si="0"/>
        <v>0.1</v>
      </c>
      <c r="H15" s="48">
        <v>10</v>
      </c>
      <c r="I15" s="58">
        <f t="shared" si="1"/>
        <v>0.1</v>
      </c>
      <c r="J15" s="31"/>
      <c r="K15" s="48">
        <v>10</v>
      </c>
      <c r="L15" s="58">
        <f t="shared" si="2"/>
        <v>0.1</v>
      </c>
      <c r="M15" s="31"/>
      <c r="N15" s="48">
        <v>10</v>
      </c>
      <c r="O15" s="58">
        <f t="shared" si="3"/>
        <v>0.1</v>
      </c>
      <c r="P15" s="31"/>
      <c r="Q15" s="48">
        <v>10</v>
      </c>
      <c r="R15" s="58">
        <f t="shared" si="4"/>
        <v>0.1</v>
      </c>
      <c r="S15" s="31"/>
      <c r="T15" s="48">
        <v>10</v>
      </c>
      <c r="U15" s="58">
        <f t="shared" si="5"/>
        <v>0.1</v>
      </c>
      <c r="V15" s="31"/>
      <c r="W15" s="48">
        <v>10</v>
      </c>
      <c r="X15" s="58">
        <f t="shared" si="6"/>
        <v>0.1</v>
      </c>
      <c r="Y15" s="31"/>
      <c r="Z15" s="48">
        <v>10</v>
      </c>
      <c r="AA15" s="58">
        <f t="shared" si="7"/>
        <v>0.1</v>
      </c>
      <c r="AB15" s="31"/>
      <c r="AC15" s="48">
        <v>10</v>
      </c>
      <c r="AD15" s="58">
        <f t="shared" si="8"/>
        <v>0.1</v>
      </c>
      <c r="AE15" s="31"/>
      <c r="AF15" s="48">
        <v>10</v>
      </c>
      <c r="AG15" s="58">
        <f t="shared" si="9"/>
        <v>0.1</v>
      </c>
      <c r="AH15" s="31"/>
      <c r="AI15" s="48">
        <v>10</v>
      </c>
      <c r="AJ15" s="58">
        <f t="shared" si="10"/>
        <v>0.1</v>
      </c>
      <c r="AK15" s="31"/>
      <c r="AL15" s="48">
        <v>10</v>
      </c>
      <c r="AM15" s="58">
        <f t="shared" si="11"/>
        <v>0.1</v>
      </c>
      <c r="AN15" s="31"/>
      <c r="AO15" s="31"/>
      <c r="AP15" s="53">
        <f>SUM(+$AL15+$AI15+$AF15+$AC15+$Z15+$W15+$T15+$Q15+$N15+$K15+$H15+$E15)</f>
        <v>120</v>
      </c>
      <c r="AQ15" s="55">
        <f t="shared" si="12"/>
        <v>0.1</v>
      </c>
      <c r="AR15" s="31"/>
      <c r="AS15" s="31"/>
      <c r="AT15" s="31"/>
      <c r="AU15" s="31"/>
      <c r="AV15" s="31"/>
      <c r="AW15" s="31"/>
      <c r="AX15" s="31"/>
      <c r="AY15" s="31"/>
      <c r="AZ15" s="31"/>
      <c r="BA15" s="31"/>
      <c r="BB15" s="31"/>
      <c r="BC15" s="31"/>
    </row>
    <row r="16" spans="2:56" x14ac:dyDescent="0.15">
      <c r="B16" s="77">
        <v>4140</v>
      </c>
      <c r="C16" s="76" t="s">
        <v>137</v>
      </c>
      <c r="E16" s="50">
        <v>10</v>
      </c>
      <c r="F16" s="58">
        <f t="shared" si="0"/>
        <v>0.1</v>
      </c>
      <c r="G16" s="32" t="s">
        <v>0</v>
      </c>
      <c r="H16" s="47">
        <v>10</v>
      </c>
      <c r="I16" s="58">
        <f t="shared" si="1"/>
        <v>0.1</v>
      </c>
      <c r="J16" s="31"/>
      <c r="K16" s="47">
        <v>10</v>
      </c>
      <c r="L16" s="58">
        <f t="shared" si="2"/>
        <v>0.1</v>
      </c>
      <c r="M16" s="31"/>
      <c r="N16" s="47">
        <v>10</v>
      </c>
      <c r="O16" s="58">
        <f t="shared" si="3"/>
        <v>0.1</v>
      </c>
      <c r="P16" s="31"/>
      <c r="Q16" s="47">
        <v>10</v>
      </c>
      <c r="R16" s="58">
        <f t="shared" si="4"/>
        <v>0.1</v>
      </c>
      <c r="S16" s="31"/>
      <c r="T16" s="47">
        <v>10</v>
      </c>
      <c r="U16" s="58">
        <f t="shared" si="5"/>
        <v>0.1</v>
      </c>
      <c r="V16" s="31"/>
      <c r="W16" s="47">
        <v>10</v>
      </c>
      <c r="X16" s="58">
        <f t="shared" si="6"/>
        <v>0.1</v>
      </c>
      <c r="Y16" s="31"/>
      <c r="Z16" s="47">
        <v>10</v>
      </c>
      <c r="AA16" s="58">
        <f t="shared" si="7"/>
        <v>0.1</v>
      </c>
      <c r="AB16" s="31"/>
      <c r="AC16" s="47">
        <v>10</v>
      </c>
      <c r="AD16" s="58">
        <f t="shared" si="8"/>
        <v>0.1</v>
      </c>
      <c r="AE16" s="31"/>
      <c r="AF16" s="47">
        <v>10</v>
      </c>
      <c r="AG16" s="58">
        <f t="shared" si="9"/>
        <v>0.1</v>
      </c>
      <c r="AH16" s="31"/>
      <c r="AI16" s="47">
        <v>10</v>
      </c>
      <c r="AJ16" s="58">
        <f t="shared" si="10"/>
        <v>0.1</v>
      </c>
      <c r="AK16" s="31"/>
      <c r="AL16" s="47">
        <v>10</v>
      </c>
      <c r="AM16" s="58">
        <f t="shared" si="11"/>
        <v>0.1</v>
      </c>
      <c r="AN16" s="31"/>
      <c r="AO16" s="31"/>
      <c r="AP16" s="53">
        <f t="shared" ref="AP16:AP22" si="13">SUM(+$AL16+$AI16+$AF16+$AC16+$Z16+$W16+$T16+$Q16+$N16+$K16+$H16+$E16)</f>
        <v>120</v>
      </c>
      <c r="AQ16" s="55">
        <f t="shared" si="12"/>
        <v>0.1</v>
      </c>
      <c r="AR16" s="31"/>
      <c r="AS16" s="31"/>
      <c r="AT16" s="31"/>
      <c r="AU16" s="31"/>
      <c r="AV16" s="31"/>
      <c r="AW16" s="31"/>
      <c r="AX16" s="31"/>
      <c r="AY16" s="31"/>
      <c r="AZ16" s="31"/>
      <c r="BA16" s="31"/>
      <c r="BB16" s="31"/>
      <c r="BC16" s="31"/>
    </row>
    <row r="17" spans="2:69" x14ac:dyDescent="0.15">
      <c r="B17" s="77">
        <v>4150</v>
      </c>
      <c r="C17" s="76" t="s">
        <v>138</v>
      </c>
      <c r="E17" s="50">
        <v>10</v>
      </c>
      <c r="F17" s="58">
        <f t="shared" si="0"/>
        <v>0.1</v>
      </c>
      <c r="H17" s="47">
        <v>10</v>
      </c>
      <c r="I17" s="58">
        <f t="shared" si="1"/>
        <v>0.1</v>
      </c>
      <c r="J17" s="31"/>
      <c r="K17" s="47">
        <v>10</v>
      </c>
      <c r="L17" s="58">
        <f t="shared" si="2"/>
        <v>0.1</v>
      </c>
      <c r="M17" s="31"/>
      <c r="N17" s="47">
        <v>10</v>
      </c>
      <c r="O17" s="58">
        <f t="shared" si="3"/>
        <v>0.1</v>
      </c>
      <c r="P17" s="31"/>
      <c r="Q17" s="47">
        <v>10</v>
      </c>
      <c r="R17" s="58">
        <f t="shared" si="4"/>
        <v>0.1</v>
      </c>
      <c r="S17" s="31"/>
      <c r="T17" s="47">
        <v>10</v>
      </c>
      <c r="U17" s="58">
        <f t="shared" si="5"/>
        <v>0.1</v>
      </c>
      <c r="V17" s="31"/>
      <c r="W17" s="47">
        <v>10</v>
      </c>
      <c r="X17" s="58">
        <f t="shared" si="6"/>
        <v>0.1</v>
      </c>
      <c r="Y17" s="31"/>
      <c r="Z17" s="47">
        <v>10</v>
      </c>
      <c r="AA17" s="58">
        <f t="shared" si="7"/>
        <v>0.1</v>
      </c>
      <c r="AB17" s="31"/>
      <c r="AC17" s="47">
        <v>10</v>
      </c>
      <c r="AD17" s="58">
        <f t="shared" si="8"/>
        <v>0.1</v>
      </c>
      <c r="AE17" s="31"/>
      <c r="AF17" s="47">
        <v>10</v>
      </c>
      <c r="AG17" s="58">
        <f t="shared" si="9"/>
        <v>0.1</v>
      </c>
      <c r="AH17" s="31"/>
      <c r="AI17" s="47">
        <v>10</v>
      </c>
      <c r="AJ17" s="58">
        <f t="shared" si="10"/>
        <v>0.1</v>
      </c>
      <c r="AK17" s="31"/>
      <c r="AL17" s="47">
        <v>10</v>
      </c>
      <c r="AM17" s="58">
        <f t="shared" si="11"/>
        <v>0.1</v>
      </c>
      <c r="AN17" s="31"/>
      <c r="AO17" s="31"/>
      <c r="AP17" s="53">
        <f t="shared" si="13"/>
        <v>120</v>
      </c>
      <c r="AQ17" s="55">
        <f t="shared" si="12"/>
        <v>0.1</v>
      </c>
      <c r="AR17" s="31"/>
      <c r="AS17" s="31"/>
      <c r="AT17" s="31"/>
      <c r="AU17" s="31"/>
      <c r="AV17" s="31"/>
      <c r="AW17" s="31"/>
      <c r="AX17" s="31"/>
      <c r="AY17" s="31"/>
      <c r="AZ17" s="31"/>
      <c r="BA17" s="31"/>
      <c r="BB17" s="31"/>
      <c r="BC17" s="31"/>
    </row>
    <row r="18" spans="2:69" x14ac:dyDescent="0.15">
      <c r="B18" s="77">
        <v>4160</v>
      </c>
      <c r="C18" s="76" t="s">
        <v>139</v>
      </c>
      <c r="E18" s="50">
        <v>10</v>
      </c>
      <c r="F18" s="58">
        <f t="shared" si="0"/>
        <v>0.1</v>
      </c>
      <c r="H18" s="47">
        <v>10</v>
      </c>
      <c r="I18" s="58">
        <f t="shared" si="1"/>
        <v>0.1</v>
      </c>
      <c r="J18" s="31"/>
      <c r="K18" s="47">
        <v>10</v>
      </c>
      <c r="L18" s="58">
        <f t="shared" si="2"/>
        <v>0.1</v>
      </c>
      <c r="M18" s="31"/>
      <c r="N18" s="47">
        <v>10</v>
      </c>
      <c r="O18" s="58">
        <f t="shared" si="3"/>
        <v>0.1</v>
      </c>
      <c r="P18" s="31"/>
      <c r="Q18" s="47">
        <v>10</v>
      </c>
      <c r="R18" s="58">
        <f t="shared" si="4"/>
        <v>0.1</v>
      </c>
      <c r="S18" s="31"/>
      <c r="T18" s="47">
        <v>10</v>
      </c>
      <c r="U18" s="58">
        <f t="shared" si="5"/>
        <v>0.1</v>
      </c>
      <c r="V18" s="31"/>
      <c r="W18" s="47">
        <v>10</v>
      </c>
      <c r="X18" s="58">
        <f t="shared" si="6"/>
        <v>0.1</v>
      </c>
      <c r="Y18" s="31"/>
      <c r="Z18" s="47">
        <v>10</v>
      </c>
      <c r="AA18" s="58">
        <f t="shared" si="7"/>
        <v>0.1</v>
      </c>
      <c r="AB18" s="31"/>
      <c r="AC18" s="47">
        <v>10</v>
      </c>
      <c r="AD18" s="58">
        <f t="shared" si="8"/>
        <v>0.1</v>
      </c>
      <c r="AE18" s="31"/>
      <c r="AF18" s="47">
        <v>10</v>
      </c>
      <c r="AG18" s="58">
        <f t="shared" si="9"/>
        <v>0.1</v>
      </c>
      <c r="AH18" s="31"/>
      <c r="AI18" s="47">
        <v>10</v>
      </c>
      <c r="AJ18" s="58">
        <f t="shared" si="10"/>
        <v>0.1</v>
      </c>
      <c r="AK18" s="31"/>
      <c r="AL18" s="47">
        <v>10</v>
      </c>
      <c r="AM18" s="58">
        <f t="shared" si="11"/>
        <v>0.1</v>
      </c>
      <c r="AN18" s="31"/>
      <c r="AO18" s="31"/>
      <c r="AP18" s="53">
        <f t="shared" si="13"/>
        <v>120</v>
      </c>
      <c r="AQ18" s="55">
        <f t="shared" si="12"/>
        <v>0.1</v>
      </c>
      <c r="AR18" s="31"/>
      <c r="AS18" s="31"/>
      <c r="AT18" s="31"/>
      <c r="AU18" s="31"/>
      <c r="AV18" s="31"/>
      <c r="AW18" s="31"/>
      <c r="AX18" s="31"/>
      <c r="AY18" s="31"/>
      <c r="AZ18" s="31"/>
      <c r="BA18" s="31"/>
      <c r="BB18" s="31"/>
      <c r="BC18" s="31"/>
    </row>
    <row r="19" spans="2:69" x14ac:dyDescent="0.15">
      <c r="B19" s="77">
        <v>4170</v>
      </c>
      <c r="C19" s="76" t="s">
        <v>140</v>
      </c>
      <c r="E19" s="50">
        <v>10</v>
      </c>
      <c r="F19" s="58">
        <f t="shared" si="0"/>
        <v>0.1</v>
      </c>
      <c r="H19" s="47">
        <v>10</v>
      </c>
      <c r="I19" s="58">
        <f t="shared" si="1"/>
        <v>0.1</v>
      </c>
      <c r="J19" s="31"/>
      <c r="K19" s="47">
        <v>10</v>
      </c>
      <c r="L19" s="58">
        <f t="shared" si="2"/>
        <v>0.1</v>
      </c>
      <c r="M19" s="31"/>
      <c r="N19" s="47">
        <v>10</v>
      </c>
      <c r="O19" s="58">
        <f t="shared" si="3"/>
        <v>0.1</v>
      </c>
      <c r="P19" s="31"/>
      <c r="Q19" s="47">
        <v>10</v>
      </c>
      <c r="R19" s="58">
        <f t="shared" si="4"/>
        <v>0.1</v>
      </c>
      <c r="S19" s="31"/>
      <c r="T19" s="47">
        <v>10</v>
      </c>
      <c r="U19" s="58">
        <f t="shared" si="5"/>
        <v>0.1</v>
      </c>
      <c r="V19" s="31"/>
      <c r="W19" s="47">
        <v>10</v>
      </c>
      <c r="X19" s="58">
        <f t="shared" si="6"/>
        <v>0.1</v>
      </c>
      <c r="Y19" s="31"/>
      <c r="Z19" s="47">
        <v>10</v>
      </c>
      <c r="AA19" s="58">
        <f t="shared" si="7"/>
        <v>0.1</v>
      </c>
      <c r="AB19" s="31"/>
      <c r="AC19" s="47">
        <v>10</v>
      </c>
      <c r="AD19" s="58">
        <f t="shared" si="8"/>
        <v>0.1</v>
      </c>
      <c r="AE19" s="31"/>
      <c r="AF19" s="47">
        <v>10</v>
      </c>
      <c r="AG19" s="58">
        <f t="shared" si="9"/>
        <v>0.1</v>
      </c>
      <c r="AH19" s="31"/>
      <c r="AI19" s="47">
        <v>10</v>
      </c>
      <c r="AJ19" s="58">
        <f t="shared" si="10"/>
        <v>0.1</v>
      </c>
      <c r="AK19" s="31"/>
      <c r="AL19" s="47">
        <v>10</v>
      </c>
      <c r="AM19" s="58">
        <f t="shared" si="11"/>
        <v>0.1</v>
      </c>
      <c r="AN19" s="31"/>
      <c r="AO19" s="31"/>
      <c r="AP19" s="53">
        <f t="shared" si="13"/>
        <v>120</v>
      </c>
      <c r="AQ19" s="55">
        <f t="shared" si="12"/>
        <v>0.1</v>
      </c>
      <c r="AR19" s="31"/>
      <c r="AS19" s="33"/>
      <c r="AT19" s="31"/>
      <c r="AU19" s="31"/>
      <c r="AV19" s="31"/>
      <c r="AW19" s="31"/>
      <c r="AX19" s="31"/>
      <c r="AY19" s="31"/>
      <c r="AZ19" s="31"/>
      <c r="BA19" s="31"/>
      <c r="BB19" s="31"/>
      <c r="BC19" s="31"/>
    </row>
    <row r="20" spans="2:69" x14ac:dyDescent="0.15">
      <c r="B20" s="77">
        <v>4180</v>
      </c>
      <c r="C20" s="76" t="s">
        <v>141</v>
      </c>
      <c r="E20" s="50">
        <v>10</v>
      </c>
      <c r="F20" s="58">
        <f t="shared" si="0"/>
        <v>0.1</v>
      </c>
      <c r="H20" s="47">
        <v>10</v>
      </c>
      <c r="I20" s="58">
        <f t="shared" si="1"/>
        <v>0.1</v>
      </c>
      <c r="J20" s="31"/>
      <c r="K20" s="47">
        <v>10</v>
      </c>
      <c r="L20" s="58">
        <f t="shared" si="2"/>
        <v>0.1</v>
      </c>
      <c r="M20" s="31"/>
      <c r="N20" s="47">
        <v>10</v>
      </c>
      <c r="O20" s="58">
        <f t="shared" si="3"/>
        <v>0.1</v>
      </c>
      <c r="P20" s="31"/>
      <c r="Q20" s="47">
        <v>10</v>
      </c>
      <c r="R20" s="58">
        <f t="shared" si="4"/>
        <v>0.1</v>
      </c>
      <c r="S20" s="31"/>
      <c r="T20" s="47">
        <v>10</v>
      </c>
      <c r="U20" s="58">
        <f t="shared" si="5"/>
        <v>0.1</v>
      </c>
      <c r="V20" s="31"/>
      <c r="W20" s="47">
        <v>10</v>
      </c>
      <c r="X20" s="58">
        <f t="shared" si="6"/>
        <v>0.1</v>
      </c>
      <c r="Y20" s="31"/>
      <c r="Z20" s="47">
        <v>10</v>
      </c>
      <c r="AA20" s="58">
        <f t="shared" si="7"/>
        <v>0.1</v>
      </c>
      <c r="AB20" s="31"/>
      <c r="AC20" s="47">
        <v>10</v>
      </c>
      <c r="AD20" s="58">
        <f t="shared" si="8"/>
        <v>0.1</v>
      </c>
      <c r="AE20" s="31"/>
      <c r="AF20" s="47">
        <v>10</v>
      </c>
      <c r="AG20" s="58">
        <f t="shared" si="9"/>
        <v>0.1</v>
      </c>
      <c r="AH20" s="31"/>
      <c r="AI20" s="47">
        <v>10</v>
      </c>
      <c r="AJ20" s="58">
        <f t="shared" si="10"/>
        <v>0.1</v>
      </c>
      <c r="AK20" s="31"/>
      <c r="AL20" s="47">
        <v>10</v>
      </c>
      <c r="AM20" s="58">
        <f t="shared" si="11"/>
        <v>0.1</v>
      </c>
      <c r="AN20" s="31"/>
      <c r="AO20" s="31"/>
      <c r="AP20" s="53">
        <f t="shared" si="13"/>
        <v>120</v>
      </c>
      <c r="AQ20" s="55">
        <f t="shared" si="12"/>
        <v>0.1</v>
      </c>
      <c r="AR20" s="31"/>
      <c r="AS20" s="31"/>
      <c r="AT20" s="31"/>
      <c r="AU20" s="31"/>
      <c r="AV20" s="31"/>
      <c r="AW20" s="31"/>
      <c r="AX20" s="31"/>
      <c r="AY20" s="31"/>
      <c r="AZ20" s="31"/>
      <c r="BA20" s="31"/>
      <c r="BB20" s="31"/>
      <c r="BC20" s="31"/>
    </row>
    <row r="21" spans="2:69" x14ac:dyDescent="0.15">
      <c r="B21" s="77">
        <v>4190</v>
      </c>
      <c r="C21" s="76" t="s">
        <v>142</v>
      </c>
      <c r="E21" s="50">
        <v>10</v>
      </c>
      <c r="F21" s="58">
        <f t="shared" si="0"/>
        <v>0.1</v>
      </c>
      <c r="H21" s="47">
        <v>10</v>
      </c>
      <c r="I21" s="58">
        <f t="shared" si="1"/>
        <v>0.1</v>
      </c>
      <c r="J21" s="31"/>
      <c r="K21" s="47">
        <v>10</v>
      </c>
      <c r="L21" s="58">
        <f t="shared" si="2"/>
        <v>0.1</v>
      </c>
      <c r="M21" s="31"/>
      <c r="N21" s="47">
        <v>10</v>
      </c>
      <c r="O21" s="58">
        <f t="shared" si="3"/>
        <v>0.1</v>
      </c>
      <c r="P21" s="31"/>
      <c r="Q21" s="47">
        <v>10</v>
      </c>
      <c r="R21" s="58">
        <f t="shared" si="4"/>
        <v>0.1</v>
      </c>
      <c r="S21" s="31"/>
      <c r="T21" s="47">
        <v>10</v>
      </c>
      <c r="U21" s="58">
        <f t="shared" si="5"/>
        <v>0.1</v>
      </c>
      <c r="V21" s="31"/>
      <c r="W21" s="47">
        <v>10</v>
      </c>
      <c r="X21" s="58">
        <f t="shared" si="6"/>
        <v>0.1</v>
      </c>
      <c r="Y21" s="31"/>
      <c r="Z21" s="47">
        <v>10</v>
      </c>
      <c r="AA21" s="58">
        <f t="shared" si="7"/>
        <v>0.1</v>
      </c>
      <c r="AB21" s="31"/>
      <c r="AC21" s="47">
        <v>10</v>
      </c>
      <c r="AD21" s="58">
        <f t="shared" si="8"/>
        <v>0.1</v>
      </c>
      <c r="AE21" s="31"/>
      <c r="AF21" s="47">
        <v>10</v>
      </c>
      <c r="AG21" s="58">
        <f t="shared" si="9"/>
        <v>0.1</v>
      </c>
      <c r="AH21" s="31"/>
      <c r="AI21" s="47">
        <v>10</v>
      </c>
      <c r="AJ21" s="58">
        <f t="shared" si="10"/>
        <v>0.1</v>
      </c>
      <c r="AK21" s="31"/>
      <c r="AL21" s="47">
        <v>10</v>
      </c>
      <c r="AM21" s="58">
        <f t="shared" si="11"/>
        <v>0.1</v>
      </c>
      <c r="AN21" s="31"/>
      <c r="AO21" s="31"/>
      <c r="AP21" s="53">
        <f t="shared" si="13"/>
        <v>120</v>
      </c>
      <c r="AQ21" s="55">
        <f t="shared" si="12"/>
        <v>0.1</v>
      </c>
      <c r="AR21" s="31"/>
      <c r="AS21" s="31"/>
      <c r="AT21" s="31"/>
      <c r="AU21" s="31"/>
      <c r="AV21" s="31"/>
      <c r="AW21" s="31"/>
      <c r="AX21" s="31"/>
      <c r="AY21" s="31"/>
      <c r="AZ21" s="31"/>
      <c r="BA21" s="31"/>
      <c r="BB21" s="31"/>
      <c r="BC21" s="31"/>
    </row>
    <row r="22" spans="2:69" x14ac:dyDescent="0.15">
      <c r="B22" s="77">
        <v>4199</v>
      </c>
      <c r="C22" s="76" t="s">
        <v>143</v>
      </c>
      <c r="E22" s="50">
        <v>10</v>
      </c>
      <c r="F22" s="65">
        <f t="shared" si="0"/>
        <v>0.1</v>
      </c>
      <c r="H22" s="47">
        <v>10</v>
      </c>
      <c r="I22" s="65">
        <f t="shared" si="1"/>
        <v>0.1</v>
      </c>
      <c r="J22" s="31"/>
      <c r="K22" s="47">
        <v>10</v>
      </c>
      <c r="L22" s="65">
        <f t="shared" si="2"/>
        <v>0.1</v>
      </c>
      <c r="M22" s="31"/>
      <c r="N22" s="47">
        <v>10</v>
      </c>
      <c r="O22" s="65">
        <f t="shared" si="3"/>
        <v>0.1</v>
      </c>
      <c r="P22" s="31"/>
      <c r="Q22" s="47">
        <v>10</v>
      </c>
      <c r="R22" s="65">
        <f t="shared" si="4"/>
        <v>0.1</v>
      </c>
      <c r="S22" s="31"/>
      <c r="T22" s="47">
        <v>10</v>
      </c>
      <c r="U22" s="65">
        <f t="shared" si="5"/>
        <v>0.1</v>
      </c>
      <c r="V22" s="31"/>
      <c r="W22" s="47">
        <v>10</v>
      </c>
      <c r="X22" s="65">
        <f t="shared" si="6"/>
        <v>0.1</v>
      </c>
      <c r="Y22" s="31"/>
      <c r="Z22" s="47">
        <v>10</v>
      </c>
      <c r="AA22" s="65">
        <f t="shared" si="7"/>
        <v>0.1</v>
      </c>
      <c r="AB22" s="31"/>
      <c r="AC22" s="47">
        <v>10</v>
      </c>
      <c r="AD22" s="65">
        <f t="shared" si="8"/>
        <v>0.1</v>
      </c>
      <c r="AE22" s="31"/>
      <c r="AF22" s="47">
        <v>10</v>
      </c>
      <c r="AG22" s="65">
        <f t="shared" si="9"/>
        <v>0.1</v>
      </c>
      <c r="AH22" s="31"/>
      <c r="AI22" s="47">
        <v>10</v>
      </c>
      <c r="AJ22" s="65">
        <f t="shared" si="10"/>
        <v>0.1</v>
      </c>
      <c r="AK22" s="31"/>
      <c r="AL22" s="47">
        <v>10</v>
      </c>
      <c r="AM22" s="65">
        <f t="shared" si="11"/>
        <v>0.1</v>
      </c>
      <c r="AN22" s="31"/>
      <c r="AO22" s="31"/>
      <c r="AP22" s="53">
        <f t="shared" si="13"/>
        <v>120</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4100</v>
      </c>
      <c r="C24" s="35" t="s">
        <v>144</v>
      </c>
      <c r="D24" s="36"/>
      <c r="E24" s="49">
        <f>SUM(E13:E23)</f>
        <v>100</v>
      </c>
      <c r="F24" s="37">
        <f>SUM(F13:F22)</f>
        <v>0.99999999999999989</v>
      </c>
      <c r="G24" s="36"/>
      <c r="H24" s="52">
        <f>SUM(H13:H23)</f>
        <v>100</v>
      </c>
      <c r="I24" s="37">
        <f>SUM(I13:I22)</f>
        <v>0.99999999999999989</v>
      </c>
      <c r="J24" s="36"/>
      <c r="K24" s="49">
        <f>SUM(K13:K23)</f>
        <v>100</v>
      </c>
      <c r="L24" s="37">
        <f>SUM(L13:L22)</f>
        <v>0.99999999999999989</v>
      </c>
      <c r="M24" s="36"/>
      <c r="N24" s="49">
        <f>SUM(N13:N23)</f>
        <v>100</v>
      </c>
      <c r="O24" s="37">
        <f>SUM(O13:O22)</f>
        <v>0.99999999999999989</v>
      </c>
      <c r="P24" s="36"/>
      <c r="Q24" s="49">
        <f>SUM(Q13:Q23)</f>
        <v>100</v>
      </c>
      <c r="R24" s="37">
        <f>SUM(R13:R22)</f>
        <v>0.99999999999999989</v>
      </c>
      <c r="S24" s="36"/>
      <c r="T24" s="49">
        <f>SUM(T13:T23)</f>
        <v>100</v>
      </c>
      <c r="U24" s="37">
        <f>SUM(U13:U22)</f>
        <v>0.99999999999999989</v>
      </c>
      <c r="V24" s="36"/>
      <c r="W24" s="49">
        <f>SUM(W13:W23)</f>
        <v>100</v>
      </c>
      <c r="X24" s="37">
        <f>SUM(X13:X22)</f>
        <v>0.99999999999999989</v>
      </c>
      <c r="Y24" s="36"/>
      <c r="Z24" s="49">
        <f>SUM(Z13:Z23)</f>
        <v>100</v>
      </c>
      <c r="AA24" s="37">
        <f>SUM(AA13:AA22)</f>
        <v>0.99999999999999989</v>
      </c>
      <c r="AB24" s="36"/>
      <c r="AC24" s="49">
        <f>SUM(AC13:AC23)</f>
        <v>100</v>
      </c>
      <c r="AD24" s="37">
        <f>SUM(AD13:AD22)</f>
        <v>0.99999999999999989</v>
      </c>
      <c r="AE24" s="36"/>
      <c r="AF24" s="49">
        <f>SUM(AF13:AF23)</f>
        <v>100</v>
      </c>
      <c r="AG24" s="37">
        <f>SUM(AG13:AG22)</f>
        <v>0.99999999999999989</v>
      </c>
      <c r="AH24" s="36"/>
      <c r="AI24" s="49">
        <f>SUM(AI13:AI23)</f>
        <v>100</v>
      </c>
      <c r="AJ24" s="37">
        <f>SUM(AJ13:AJ22)</f>
        <v>0.99999999999999989</v>
      </c>
      <c r="AK24" s="36"/>
      <c r="AL24" s="49">
        <f>SUM(AL13:AL23)</f>
        <v>100</v>
      </c>
      <c r="AM24" s="37">
        <f>SUM(AM13:AM22)</f>
        <v>0.99999999999999989</v>
      </c>
      <c r="AN24" s="36"/>
      <c r="AO24" s="36"/>
      <c r="AP24" s="49">
        <f>SUM(AP13:AP23)</f>
        <v>1200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1:BQ43"/>
  <sheetViews>
    <sheetView topLeftCell="Z2" zoomScale="136" zoomScaleNormal="125" zoomScalePageLayoutView="125" workbookViewId="0">
      <selection activeCell="AP6" sqref="AP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6.83203125" bestFit="1" customWidth="1"/>
    <col min="6" max="6" width="7.83203125" customWidth="1"/>
    <col min="7" max="7" width="0.83203125" customWidth="1"/>
    <col min="8" max="8" width="16.83203125" bestFit="1" customWidth="1"/>
    <col min="9" max="9" width="7.83203125" customWidth="1"/>
    <col min="10" max="10" width="0.83203125" customWidth="1"/>
    <col min="11" max="11" width="16.83203125" bestFit="1" customWidth="1"/>
    <col min="12" max="12" width="7.83203125" customWidth="1"/>
    <col min="13" max="13" width="0.83203125" customWidth="1"/>
    <col min="14" max="14" width="16.83203125" bestFit="1" customWidth="1"/>
    <col min="15" max="15" width="7.83203125" customWidth="1"/>
    <col min="16" max="16" width="0.83203125" customWidth="1"/>
    <col min="17" max="17" width="16.83203125" bestFit="1" customWidth="1"/>
    <col min="18" max="18" width="7.83203125" customWidth="1"/>
    <col min="19" max="19" width="0.83203125" customWidth="1"/>
    <col min="20" max="20" width="16.83203125" bestFit="1" customWidth="1"/>
    <col min="21" max="21" width="7.83203125" customWidth="1"/>
    <col min="22" max="22" width="0.83203125" customWidth="1"/>
    <col min="23" max="23" width="16.83203125" bestFit="1" customWidth="1"/>
    <col min="24" max="24" width="7.83203125" customWidth="1"/>
    <col min="25" max="25" width="0.83203125" customWidth="1"/>
    <col min="26" max="26" width="16.83203125" bestFit="1" customWidth="1"/>
    <col min="27" max="27" width="7.83203125" customWidth="1"/>
    <col min="28" max="28" width="0.83203125" customWidth="1"/>
    <col min="29" max="29" width="16.83203125" bestFit="1" customWidth="1"/>
    <col min="30" max="30" width="7.83203125" customWidth="1"/>
    <col min="31" max="31" width="0.83203125" customWidth="1"/>
    <col min="32" max="32" width="16.83203125" bestFit="1" customWidth="1"/>
    <col min="33" max="33" width="7.83203125" customWidth="1"/>
    <col min="34" max="34" width="0.83203125" customWidth="1"/>
    <col min="35" max="35" width="16.83203125" bestFit="1" customWidth="1"/>
    <col min="36" max="36" width="7.83203125" customWidth="1"/>
    <col min="37" max="37" width="0.83203125" customWidth="1"/>
    <col min="38" max="38" width="16.83203125" bestFit="1" customWidth="1"/>
    <col min="39" max="39" width="7.83203125" customWidth="1"/>
    <col min="40" max="41" width="0.83203125" customWidth="1"/>
    <col min="42" max="42" width="16.83203125" bestFit="1"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'État des Résultats'!E6</f>
        <v>Rev / chambre / jour</v>
      </c>
      <c r="F6" s="4">
        <f>+E24/$C$7/31</f>
        <v>3.2258064516129032E-3</v>
      </c>
      <c r="G6" s="5"/>
      <c r="H6" s="3" t="str">
        <f>+E6</f>
        <v>Rev / chambre / jour</v>
      </c>
      <c r="I6" s="4">
        <f>+H24/$C$7/28</f>
        <v>3.5714285714285718E-3</v>
      </c>
      <c r="J6" s="5"/>
      <c r="K6" s="3" t="str">
        <f>+H6</f>
        <v>Rev / chambre / jour</v>
      </c>
      <c r="L6" s="4">
        <f>+K24/$C$7/31</f>
        <v>3.2258064516129032E-3</v>
      </c>
      <c r="M6" s="5"/>
      <c r="N6" s="3" t="str">
        <f>+K6</f>
        <v>Rev / chambre / jour</v>
      </c>
      <c r="O6" s="4">
        <f>+N24/$C$7/30</f>
        <v>3.3333333333333335E-3</v>
      </c>
      <c r="P6" s="6"/>
      <c r="Q6" s="3" t="str">
        <f>+N6</f>
        <v>Rev / chambre / jour</v>
      </c>
      <c r="R6" s="4">
        <f>+Q24/$C$7/31</f>
        <v>3.2258064516129032E-3</v>
      </c>
      <c r="S6" s="6"/>
      <c r="T6" s="3" t="str">
        <f>+Q6</f>
        <v>Rev / chambre / jour</v>
      </c>
      <c r="U6" s="4">
        <f>+T24/$C$7/30</f>
        <v>3.3333333333333335E-3</v>
      </c>
      <c r="V6" s="5"/>
      <c r="W6" s="3" t="str">
        <f>+T6</f>
        <v>Rev / chambre / jour</v>
      </c>
      <c r="X6" s="4">
        <f>+W24/$C$7/31</f>
        <v>3.2258064516129032E-3</v>
      </c>
      <c r="Y6" s="5"/>
      <c r="Z6" s="3" t="str">
        <f>+W6</f>
        <v>Rev / chambre / jour</v>
      </c>
      <c r="AA6" s="4">
        <f>+Z24/$C$7/31</f>
        <v>3.2258064516129032E-3</v>
      </c>
      <c r="AB6" s="5"/>
      <c r="AC6" s="3" t="str">
        <f>+Z6</f>
        <v>Rev / chambre / jour</v>
      </c>
      <c r="AD6" s="4">
        <f>+AC24/$C$7/30</f>
        <v>3.3333333333333335E-3</v>
      </c>
      <c r="AE6" s="5"/>
      <c r="AF6" s="3" t="str">
        <f>+AC6</f>
        <v>Rev / chambre / jour</v>
      </c>
      <c r="AG6" s="4">
        <f>+AF24/$C$7/31</f>
        <v>3.2258064516129032E-3</v>
      </c>
      <c r="AH6" s="5"/>
      <c r="AI6" s="3" t="str">
        <f>+AF6</f>
        <v>Rev / chambre / jour</v>
      </c>
      <c r="AJ6" s="4">
        <f>+AI24/$C$7/30</f>
        <v>3.3333333333333335E-3</v>
      </c>
      <c r="AK6" s="5"/>
      <c r="AL6" s="3" t="str">
        <f>+AI6</f>
        <v>Rev / chambre / jour</v>
      </c>
      <c r="AM6" s="4">
        <f>+AL24/$C$7/31</f>
        <v>3.2258064516129032E-3</v>
      </c>
      <c r="AN6" s="5"/>
      <c r="AO6" s="5"/>
      <c r="AP6" s="7" t="str">
        <f>+AL6</f>
        <v>Rev / chambre / jour</v>
      </c>
      <c r="AQ6" s="8">
        <f>+AP24/$C$7/365</f>
        <v>3.2876712328767121E-3</v>
      </c>
    </row>
    <row r="7" spans="2:56" x14ac:dyDescent="0.15">
      <c r="B7" s="9"/>
      <c r="C7" s="10">
        <f>'État des Résultats'!C7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
        <v>1</v>
      </c>
    </row>
    <row r="8" spans="2:56" x14ac:dyDescent="0.15">
      <c r="B8" s="9"/>
      <c r="C8" s="10" t="str">
        <f>'État des Résultats'!C8</f>
        <v>Revenus annuel par chambre</v>
      </c>
      <c r="E8" s="20" t="str">
        <f>'État des Résultats'!E8</f>
        <v>Pér.01</v>
      </c>
      <c r="F8" s="10" t="str">
        <f>'État des Résultats'!F8</f>
        <v>(%)</v>
      </c>
      <c r="G8" s="16"/>
      <c r="H8" s="20" t="str">
        <f>'État des Résultats'!H8</f>
        <v>Pér.02</v>
      </c>
      <c r="I8" s="10" t="str">
        <f>F8</f>
        <v>(%)</v>
      </c>
      <c r="J8" s="16"/>
      <c r="K8" s="20" t="str">
        <f>'État des Résultats'!K8</f>
        <v>Pér.03</v>
      </c>
      <c r="L8" s="10" t="str">
        <f>I8</f>
        <v>(%)</v>
      </c>
      <c r="M8" s="16"/>
      <c r="N8" s="20" t="str">
        <f>'État des Résultats'!N8</f>
        <v>Pér.04</v>
      </c>
      <c r="O8" s="10" t="str">
        <f>L8</f>
        <v>(%)</v>
      </c>
      <c r="P8" s="17"/>
      <c r="Q8" s="20" t="str">
        <f>'État des Résultats'!Q8</f>
        <v>Pér.05</v>
      </c>
      <c r="R8" s="10" t="str">
        <f>O8</f>
        <v>(%)</v>
      </c>
      <c r="S8" s="17"/>
      <c r="T8" s="20" t="str">
        <f>'État des Résultats'!T8</f>
        <v>Pér.06</v>
      </c>
      <c r="U8" s="10" t="str">
        <f>R8</f>
        <v>(%)</v>
      </c>
      <c r="V8" s="16"/>
      <c r="W8" s="20" t="str">
        <f>'État des Résultats'!W8</f>
        <v>Pér.07</v>
      </c>
      <c r="X8" s="10" t="str">
        <f>U8</f>
        <v>(%)</v>
      </c>
      <c r="Y8" s="16"/>
      <c r="Z8" s="20" t="str">
        <f>'État des Résultats'!Z8</f>
        <v>Pér.08</v>
      </c>
      <c r="AA8" s="10" t="str">
        <f>X8</f>
        <v>(%)</v>
      </c>
      <c r="AB8" s="16"/>
      <c r="AC8" s="20" t="str">
        <f>'État des Résultats'!AC8</f>
        <v>Pér.09</v>
      </c>
      <c r="AD8" s="10" t="str">
        <f>AA8</f>
        <v>(%)</v>
      </c>
      <c r="AE8" s="16"/>
      <c r="AF8" s="20" t="str">
        <f>'État des Résultats'!AF8</f>
        <v>Pér.10</v>
      </c>
      <c r="AG8" s="10" t="str">
        <f>AD8</f>
        <v>(%)</v>
      </c>
      <c r="AH8" s="16"/>
      <c r="AI8" s="20" t="str">
        <f>'État des Résultats'!AI8</f>
        <v>Pér.11</v>
      </c>
      <c r="AJ8" s="10" t="str">
        <f>AG8</f>
        <v>(%)</v>
      </c>
      <c r="AK8" s="16"/>
      <c r="AL8" s="20" t="str">
        <f>'État des Résultats'!AL8</f>
        <v>Pér.12</v>
      </c>
      <c r="AM8" s="10" t="str">
        <f>AJ8</f>
        <v>(%)</v>
      </c>
      <c r="AN8" s="18" t="s">
        <v>0</v>
      </c>
      <c r="AO8" s="16"/>
      <c r="AP8" s="20" t="str">
        <f>'État des Résultats'!AP8</f>
        <v>Total</v>
      </c>
      <c r="AQ8" s="10" t="str">
        <f>AM8</f>
        <v>(%)</v>
      </c>
    </row>
    <row r="9" spans="2:56" ht="14" thickBot="1" x14ac:dyDescent="0.2">
      <c r="B9" s="39"/>
      <c r="C9" s="40">
        <f>AP24/$C$7</f>
        <v>1.2</v>
      </c>
      <c r="E9" s="60" t="str">
        <f>'État des Résultats'!E9</f>
        <v>Janvier 2023</v>
      </c>
      <c r="F9" s="83"/>
      <c r="G9" s="84"/>
      <c r="H9" s="60" t="str">
        <f>'État des Résultats'!H9</f>
        <v>Février 2024</v>
      </c>
      <c r="I9" s="85"/>
      <c r="J9" s="84"/>
      <c r="K9" s="60" t="str">
        <f>'État des Résultats'!K9</f>
        <v>Mars 2024</v>
      </c>
      <c r="L9" s="85"/>
      <c r="M9" s="84"/>
      <c r="N9" s="60" t="str">
        <f>'État des Résultats'!N9</f>
        <v>Avril 2024</v>
      </c>
      <c r="O9" s="83"/>
      <c r="P9" s="86"/>
      <c r="Q9" s="60" t="str">
        <f>'État des Résultats'!Q9</f>
        <v>Mai 2024</v>
      </c>
      <c r="R9" s="83"/>
      <c r="S9" s="86"/>
      <c r="T9" s="60" t="str">
        <f>'État des Résultats'!T9</f>
        <v>Juin 2024</v>
      </c>
      <c r="U9" s="85"/>
      <c r="V9" s="84"/>
      <c r="W9" s="60" t="str">
        <f>'État des Résultats'!W9</f>
        <v>Juillet 2024</v>
      </c>
      <c r="X9" s="85"/>
      <c r="Y9" s="84"/>
      <c r="Z9" s="60" t="str">
        <f>'État des Résultats'!Z9</f>
        <v>Août 2024</v>
      </c>
      <c r="AA9" s="85"/>
      <c r="AB9" s="84"/>
      <c r="AC9" s="60" t="str">
        <f>'État des Résultats'!AC9</f>
        <v>Septembre 2024</v>
      </c>
      <c r="AD9" s="85"/>
      <c r="AE9" s="84"/>
      <c r="AF9" s="60" t="str">
        <f>'État des Résultats'!AF9</f>
        <v>Octobre 2024</v>
      </c>
      <c r="AG9" s="85"/>
      <c r="AH9" s="84"/>
      <c r="AI9" s="60" t="str">
        <f>'État des Résultats'!AI9</f>
        <v>Novembre 2024</v>
      </c>
      <c r="AJ9" s="85"/>
      <c r="AK9" s="84"/>
      <c r="AL9" s="60" t="str">
        <f>'État des Résultats'!AL9</f>
        <v>Décembre 2024</v>
      </c>
      <c r="AM9" s="85"/>
      <c r="AN9" s="84"/>
      <c r="AO9" s="84"/>
      <c r="AP9" s="60" t="str">
        <f>'État des Résultats'!AP9</f>
        <v>Année</v>
      </c>
      <c r="AQ9" s="87"/>
      <c r="AR9" s="22"/>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
        <v>145</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4210</v>
      </c>
      <c r="C13" s="76" t="s">
        <v>146</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4220</v>
      </c>
      <c r="C14" s="76" t="s">
        <v>147</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4230</v>
      </c>
      <c r="C15" s="76" t="s">
        <v>148</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4240</v>
      </c>
      <c r="C16" s="76" t="s">
        <v>149</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4250</v>
      </c>
      <c r="C17" s="76" t="s">
        <v>150</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4260</v>
      </c>
      <c r="C18" s="76" t="s">
        <v>151</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4270</v>
      </c>
      <c r="C19" s="76" t="s">
        <v>152</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4280</v>
      </c>
      <c r="C20" s="76" t="s">
        <v>153</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4290</v>
      </c>
      <c r="C21" s="76" t="s">
        <v>154</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4299</v>
      </c>
      <c r="C22" s="76" t="s">
        <v>155</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4200</v>
      </c>
      <c r="C24" s="35" t="s">
        <v>156</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SUM(AG13:AG22)</f>
        <v>0.99999999999999989</v>
      </c>
      <c r="AH24" s="36"/>
      <c r="AI24" s="49">
        <f>SUM(AI13:AI23)</f>
        <v>10</v>
      </c>
      <c r="AJ24" s="37">
        <f>SUM(AJ13:AJ22)</f>
        <v>0.99999999999999989</v>
      </c>
      <c r="AK24" s="36"/>
      <c r="AL24" s="49">
        <f>SUM(AL13:AL23)</f>
        <v>10</v>
      </c>
      <c r="AM24" s="37">
        <f>SUM(AM13:AM22)</f>
        <v>0.99999999999999989</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1:BQ43"/>
  <sheetViews>
    <sheetView zoomScale="125" zoomScaleNormal="125" zoomScalePageLayoutView="125" workbookViewId="0">
      <selection activeCell="E6" sqref="E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6.83203125" bestFit="1" customWidth="1"/>
    <col min="6" max="6" width="7.83203125" customWidth="1"/>
    <col min="7" max="7" width="0.83203125" customWidth="1"/>
    <col min="8" max="8" width="14.33203125" customWidth="1"/>
    <col min="9" max="9" width="7.83203125" customWidth="1"/>
    <col min="10" max="10" width="0.83203125" customWidth="1"/>
    <col min="11" max="11" width="14.33203125" customWidth="1"/>
    <col min="12" max="12" width="7.83203125" customWidth="1"/>
    <col min="13" max="13" width="0.83203125" customWidth="1"/>
    <col min="14" max="14" width="14.33203125" customWidth="1"/>
    <col min="15" max="15" width="7.83203125" customWidth="1"/>
    <col min="16" max="16" width="0.83203125" customWidth="1"/>
    <col min="17" max="17" width="14.33203125" customWidth="1"/>
    <col min="18" max="18" width="7.83203125" customWidth="1"/>
    <col min="19" max="19" width="0.83203125" customWidth="1"/>
    <col min="20" max="20" width="14.33203125" customWidth="1"/>
    <col min="21" max="21" width="7.83203125" customWidth="1"/>
    <col min="22" max="22" width="0.83203125" customWidth="1"/>
    <col min="23" max="23" width="14.33203125" customWidth="1"/>
    <col min="24" max="24" width="7.83203125" customWidth="1"/>
    <col min="25" max="25" width="0.83203125" customWidth="1"/>
    <col min="26" max="26" width="14.33203125" customWidth="1"/>
    <col min="27" max="27" width="7.83203125" customWidth="1"/>
    <col min="28" max="28" width="0.83203125" customWidth="1"/>
    <col min="29" max="29" width="14.33203125" customWidth="1"/>
    <col min="30" max="30" width="7.83203125" customWidth="1"/>
    <col min="31" max="31" width="0.83203125" customWidth="1"/>
    <col min="32" max="32" width="14.33203125" customWidth="1"/>
    <col min="33" max="33" width="7.83203125" customWidth="1"/>
    <col min="34" max="34" width="0.83203125" customWidth="1"/>
    <col min="35" max="35" width="14.33203125" customWidth="1"/>
    <col min="36" max="36" width="7.83203125" customWidth="1"/>
    <col min="37" max="37" width="0.83203125" customWidth="1"/>
    <col min="38" max="38" width="14.33203125" customWidth="1"/>
    <col min="39" max="39" width="7.83203125" customWidth="1"/>
    <col min="40" max="41" width="0.83203125" customWidth="1"/>
    <col min="42" max="42" width="14.33203125"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'État des Résultats'!E6</f>
        <v>Rev / chambre / jour</v>
      </c>
      <c r="F6" s="4">
        <f>+E24/$C$7/31</f>
        <v>3.2258064516129032E-3</v>
      </c>
      <c r="G6" s="5"/>
      <c r="H6" s="3" t="str">
        <f>+E6</f>
        <v>Rev / chambre / jour</v>
      </c>
      <c r="I6" s="4">
        <f>+H24/$C$7/28</f>
        <v>3.5714285714285718E-3</v>
      </c>
      <c r="J6" s="5"/>
      <c r="K6" s="3" t="str">
        <f>+H6</f>
        <v>Rev / chambre / jour</v>
      </c>
      <c r="L6" s="4">
        <f>+K24/$C$7/31</f>
        <v>3.2258064516129032E-3</v>
      </c>
      <c r="M6" s="5"/>
      <c r="N6" s="3" t="str">
        <f>+K6</f>
        <v>Rev / chambre / jour</v>
      </c>
      <c r="O6" s="4">
        <f>+N24/$C$7/30</f>
        <v>3.3333333333333335E-3</v>
      </c>
      <c r="P6" s="6"/>
      <c r="Q6" s="3" t="str">
        <f>+N6</f>
        <v>Rev / chambre / jour</v>
      </c>
      <c r="R6" s="4">
        <f>+Q24/$C$7/31</f>
        <v>3.2258064516129032E-3</v>
      </c>
      <c r="S6" s="6"/>
      <c r="T6" s="3" t="str">
        <f>+Q6</f>
        <v>Rev / chambre / jour</v>
      </c>
      <c r="U6" s="4">
        <f>+T24/$C$7/30</f>
        <v>3.3333333333333335E-3</v>
      </c>
      <c r="V6" s="5"/>
      <c r="W6" s="3" t="str">
        <f>+T6</f>
        <v>Rev / chambre / jour</v>
      </c>
      <c r="X6" s="4">
        <f>+W24/$C$7/31</f>
        <v>3.2258064516129032E-3</v>
      </c>
      <c r="Y6" s="5"/>
      <c r="Z6" s="3" t="str">
        <f>+W6</f>
        <v>Rev / chambre / jour</v>
      </c>
      <c r="AA6" s="4">
        <f>+Z24/$C$7/31</f>
        <v>3.2258064516129032E-3</v>
      </c>
      <c r="AB6" s="5"/>
      <c r="AC6" s="3" t="str">
        <f>+Z6</f>
        <v>Rev / chambre / jour</v>
      </c>
      <c r="AD6" s="4">
        <f>+AC24/$C$7/30</f>
        <v>3.3333333333333335E-3</v>
      </c>
      <c r="AE6" s="5"/>
      <c r="AF6" s="3" t="str">
        <f>+AC6</f>
        <v>Rev / chambre / jour</v>
      </c>
      <c r="AG6" s="4">
        <f>+AF24/$C$7/31</f>
        <v>3.2258064516129032E-3</v>
      </c>
      <c r="AH6" s="5"/>
      <c r="AI6" s="3" t="str">
        <f>+AF6</f>
        <v>Rev / chambre / jour</v>
      </c>
      <c r="AJ6" s="4">
        <f>+AI24/$C$7/30</f>
        <v>3.3333333333333335E-3</v>
      </c>
      <c r="AK6" s="5"/>
      <c r="AL6" s="3" t="str">
        <f>+AI6</f>
        <v>Rev / chambre / jour</v>
      </c>
      <c r="AM6" s="4">
        <f>+AL24/$C$7/31</f>
        <v>3.2258064516129032E-3</v>
      </c>
      <c r="AN6" s="5"/>
      <c r="AO6" s="5"/>
      <c r="AP6" s="7" t="str">
        <f>+AL6</f>
        <v>Rev / chambre / jour</v>
      </c>
      <c r="AQ6" s="8">
        <f>+AP24/$C$7/365</f>
        <v>3.2876712328767121E-3</v>
      </c>
    </row>
    <row r="7" spans="2:56" x14ac:dyDescent="0.15">
      <c r="B7" s="9"/>
      <c r="C7" s="10">
        <f>'État des Résultats'!C7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
        <v>1</v>
      </c>
    </row>
    <row r="8" spans="2:56" x14ac:dyDescent="0.15">
      <c r="B8" s="9"/>
      <c r="C8" s="10" t="str">
        <f>'État des Résultats'!C8</f>
        <v>Revenus annuel par chambre</v>
      </c>
      <c r="E8" s="20" t="str">
        <f>'État des Résultats'!E8</f>
        <v>Pér.01</v>
      </c>
      <c r="F8" s="10" t="str">
        <f>'État des Résultats'!F8</f>
        <v>(%)</v>
      </c>
      <c r="G8" s="16"/>
      <c r="H8" s="20" t="str">
        <f>'État des Résultats'!H8</f>
        <v>Pér.02</v>
      </c>
      <c r="I8" s="10" t="str">
        <f>F8</f>
        <v>(%)</v>
      </c>
      <c r="J8" s="16"/>
      <c r="K8" s="20" t="str">
        <f>'État des Résultats'!K8</f>
        <v>Pér.03</v>
      </c>
      <c r="L8" s="10" t="str">
        <f>I8</f>
        <v>(%)</v>
      </c>
      <c r="M8" s="16"/>
      <c r="N8" s="20" t="str">
        <f>'État des Résultats'!N8</f>
        <v>Pér.04</v>
      </c>
      <c r="O8" s="10" t="str">
        <f>L8</f>
        <v>(%)</v>
      </c>
      <c r="P8" s="17"/>
      <c r="Q8" s="20" t="str">
        <f>'État des Résultats'!Q8</f>
        <v>Pér.05</v>
      </c>
      <c r="R8" s="10" t="str">
        <f>O8</f>
        <v>(%)</v>
      </c>
      <c r="S8" s="17"/>
      <c r="T8" s="20" t="str">
        <f>'État des Résultats'!T8</f>
        <v>Pér.06</v>
      </c>
      <c r="U8" s="10" t="str">
        <f>R8</f>
        <v>(%)</v>
      </c>
      <c r="V8" s="16"/>
      <c r="W8" s="20" t="str">
        <f>'État des Résultats'!W8</f>
        <v>Pér.07</v>
      </c>
      <c r="X8" s="10" t="str">
        <f>U8</f>
        <v>(%)</v>
      </c>
      <c r="Y8" s="16"/>
      <c r="Z8" s="20" t="str">
        <f>'État des Résultats'!Z8</f>
        <v>Pér.08</v>
      </c>
      <c r="AA8" s="10" t="str">
        <f>X8</f>
        <v>(%)</v>
      </c>
      <c r="AB8" s="16"/>
      <c r="AC8" s="20" t="str">
        <f>'État des Résultats'!AC8</f>
        <v>Pér.09</v>
      </c>
      <c r="AD8" s="10" t="str">
        <f>AA8</f>
        <v>(%)</v>
      </c>
      <c r="AE8" s="16"/>
      <c r="AF8" s="20" t="str">
        <f>'État des Résultats'!AF8</f>
        <v>Pér.10</v>
      </c>
      <c r="AG8" s="10" t="str">
        <f>AD8</f>
        <v>(%)</v>
      </c>
      <c r="AH8" s="16"/>
      <c r="AI8" s="20" t="str">
        <f>'État des Résultats'!AI8</f>
        <v>Pér.11</v>
      </c>
      <c r="AJ8" s="10" t="str">
        <f>AG8</f>
        <v>(%)</v>
      </c>
      <c r="AK8" s="16"/>
      <c r="AL8" s="20" t="str">
        <f>'État des Résultats'!AL8</f>
        <v>Pér.12</v>
      </c>
      <c r="AM8" s="10" t="str">
        <f>AJ8</f>
        <v>(%)</v>
      </c>
      <c r="AN8" s="18" t="s">
        <v>0</v>
      </c>
      <c r="AO8" s="16"/>
      <c r="AP8" s="20" t="str">
        <f>'État des Résultats'!AP8</f>
        <v>Total</v>
      </c>
      <c r="AQ8" s="10" t="str">
        <f>AM8</f>
        <v>(%)</v>
      </c>
    </row>
    <row r="9" spans="2:56" ht="14" thickBot="1" x14ac:dyDescent="0.2">
      <c r="B9" s="39"/>
      <c r="C9" s="40">
        <f>AP24/$C$7</f>
        <v>1.2</v>
      </c>
      <c r="E9" s="60" t="str">
        <f>'État des Résultats'!E9</f>
        <v>Janvier 2023</v>
      </c>
      <c r="F9" s="83"/>
      <c r="G9" s="84"/>
      <c r="H9" s="60" t="str">
        <f>'État des Résultats'!H9</f>
        <v>Février 2024</v>
      </c>
      <c r="I9" s="85"/>
      <c r="J9" s="84"/>
      <c r="K9" s="60" t="str">
        <f>'État des Résultats'!K9</f>
        <v>Mars 2024</v>
      </c>
      <c r="L9" s="85"/>
      <c r="M9" s="84"/>
      <c r="N9" s="60" t="str">
        <f>'État des Résultats'!N9</f>
        <v>Avril 2024</v>
      </c>
      <c r="O9" s="83"/>
      <c r="P9" s="86"/>
      <c r="Q9" s="60" t="str">
        <f>'État des Résultats'!Q9</f>
        <v>Mai 2024</v>
      </c>
      <c r="R9" s="83"/>
      <c r="S9" s="86"/>
      <c r="T9" s="60" t="str">
        <f>'État des Résultats'!T9</f>
        <v>Juin 2024</v>
      </c>
      <c r="U9" s="85"/>
      <c r="V9" s="84"/>
      <c r="W9" s="60" t="str">
        <f>'État des Résultats'!W9</f>
        <v>Juillet 2024</v>
      </c>
      <c r="X9" s="85"/>
      <c r="Y9" s="84"/>
      <c r="Z9" s="60" t="str">
        <f>'État des Résultats'!Z9</f>
        <v>Août 2024</v>
      </c>
      <c r="AA9" s="85"/>
      <c r="AB9" s="84"/>
      <c r="AC9" s="60" t="str">
        <f>'État des Résultats'!AC9</f>
        <v>Septembre 2024</v>
      </c>
      <c r="AD9" s="85"/>
      <c r="AE9" s="84"/>
      <c r="AF9" s="60" t="str">
        <f>'État des Résultats'!AF9</f>
        <v>Octobre 2024</v>
      </c>
      <c r="AG9" s="85"/>
      <c r="AH9" s="84"/>
      <c r="AI9" s="60" t="str">
        <f>'État des Résultats'!AI9</f>
        <v>Novembre 2024</v>
      </c>
      <c r="AJ9" s="85"/>
      <c r="AK9" s="84"/>
      <c r="AL9" s="60" t="str">
        <f>'État des Résultats'!AL9</f>
        <v>Décembre 2024</v>
      </c>
      <c r="AM9" s="85"/>
      <c r="AN9" s="84"/>
      <c r="AO9" s="84"/>
      <c r="AP9" s="60" t="str">
        <f>'État des Résultats'!AP9</f>
        <v>Année</v>
      </c>
      <c r="AQ9" s="87"/>
      <c r="AR9" s="22"/>
      <c r="AS9" s="22"/>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
        <v>114</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4310</v>
      </c>
      <c r="C13" s="76" t="s">
        <v>157</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4320</v>
      </c>
      <c r="C14" s="76" t="s">
        <v>158</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4330</v>
      </c>
      <c r="C15" s="76" t="s">
        <v>159</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4340</v>
      </c>
      <c r="C16" s="76" t="s">
        <v>160</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4350</v>
      </c>
      <c r="C17" s="76" t="s">
        <v>161</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4360</v>
      </c>
      <c r="C18" s="76" t="s">
        <v>162</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4370</v>
      </c>
      <c r="C19" s="76" t="s">
        <v>163</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4380</v>
      </c>
      <c r="C20" s="76" t="s">
        <v>164</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4390</v>
      </c>
      <c r="C21" s="76" t="s">
        <v>165</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4399</v>
      </c>
      <c r="C22" s="76" t="s">
        <v>166</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4300</v>
      </c>
      <c r="C24" s="35" t="s">
        <v>167</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SUM(AG13:AG22)</f>
        <v>0.99999999999999989</v>
      </c>
      <c r="AH24" s="36"/>
      <c r="AI24" s="49">
        <f>SUM(AI13:AI23)</f>
        <v>10</v>
      </c>
      <c r="AJ24" s="37">
        <f>SUM(AJ13:AJ22)</f>
        <v>0.99999999999999989</v>
      </c>
      <c r="AK24" s="36"/>
      <c r="AL24" s="49">
        <f>SUM(AL13:AL23)</f>
        <v>10</v>
      </c>
      <c r="AM24" s="37">
        <f>SUM(AM13:AM22)</f>
        <v>0.99999999999999989</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B1:BQ37"/>
  <sheetViews>
    <sheetView zoomScale="125" zoomScaleNormal="125" zoomScalePageLayoutView="125" workbookViewId="0">
      <selection activeCell="E6" sqref="E6"/>
    </sheetView>
  </sheetViews>
  <sheetFormatPr baseColWidth="10" defaultRowHeight="13" x14ac:dyDescent="0.15"/>
  <cols>
    <col min="1" max="1" width="2.1640625" customWidth="1"/>
    <col min="2" max="2" width="5.1640625" customWidth="1"/>
    <col min="3" max="3" width="50.6640625" customWidth="1"/>
    <col min="4" max="4" width="0.83203125" customWidth="1"/>
    <col min="5" max="5" width="17.1640625" bestFit="1" customWidth="1"/>
    <col min="6" max="6" width="7.83203125" customWidth="1"/>
    <col min="7" max="7" width="0.83203125" customWidth="1"/>
    <col min="8" max="8" width="14.33203125" customWidth="1"/>
    <col min="9" max="9" width="7.83203125" customWidth="1"/>
    <col min="10" max="10" width="0.83203125" customWidth="1"/>
    <col min="11" max="11" width="14.33203125" customWidth="1"/>
    <col min="12" max="12" width="7.83203125" customWidth="1"/>
    <col min="13" max="13" width="0.83203125" customWidth="1"/>
    <col min="14" max="14" width="14.33203125" customWidth="1"/>
    <col min="15" max="15" width="7.83203125" customWidth="1"/>
    <col min="16" max="16" width="0.83203125" customWidth="1"/>
    <col min="17" max="17" width="14.33203125" customWidth="1"/>
    <col min="18" max="18" width="7.83203125" customWidth="1"/>
    <col min="19" max="19" width="0.83203125" customWidth="1"/>
    <col min="20" max="20" width="14.33203125" customWidth="1"/>
    <col min="21" max="21" width="7.83203125" customWidth="1"/>
    <col min="22" max="22" width="0.83203125" customWidth="1"/>
    <col min="23" max="23" width="14.33203125" customWidth="1"/>
    <col min="24" max="24" width="7.83203125" customWidth="1"/>
    <col min="25" max="25" width="0.83203125" customWidth="1"/>
    <col min="26" max="26" width="14.33203125" customWidth="1"/>
    <col min="27" max="27" width="7.83203125" customWidth="1"/>
    <col min="28" max="28" width="0.83203125" customWidth="1"/>
    <col min="29" max="29" width="14.33203125" customWidth="1"/>
    <col min="30" max="30" width="7.83203125" customWidth="1"/>
    <col min="31" max="31" width="0.83203125" customWidth="1"/>
    <col min="32" max="32" width="14.33203125" customWidth="1"/>
    <col min="33" max="33" width="7.83203125" customWidth="1"/>
    <col min="34" max="34" width="0.83203125" customWidth="1"/>
    <col min="35" max="35" width="14.33203125" customWidth="1"/>
    <col min="36" max="36" width="7.83203125" customWidth="1"/>
    <col min="37" max="37" width="0.83203125" customWidth="1"/>
    <col min="38" max="38" width="14.33203125" customWidth="1"/>
    <col min="39" max="39" width="7.83203125" customWidth="1"/>
    <col min="40" max="41" width="0.83203125" customWidth="1"/>
    <col min="42" max="42" width="14.33203125"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21" t="s">
        <v>240</v>
      </c>
      <c r="F6" s="4">
        <f>+E18/$C$7/31</f>
        <v>1.2096774193548387E-2</v>
      </c>
      <c r="G6" s="5"/>
      <c r="H6" s="3" t="str">
        <f>+E6</f>
        <v>Coût / chambre / jour</v>
      </c>
      <c r="I6" s="4">
        <f>+H18/$C$7/28</f>
        <v>1.3392857142857142E-2</v>
      </c>
      <c r="J6" s="5"/>
      <c r="K6" s="3" t="str">
        <f>+H6</f>
        <v>Coût / chambre / jour</v>
      </c>
      <c r="L6" s="4">
        <f>+K18/$C$7/31</f>
        <v>1.2096774193548387E-2</v>
      </c>
      <c r="M6" s="5"/>
      <c r="N6" s="3" t="str">
        <f>+K6</f>
        <v>Coût / chambre / jour</v>
      </c>
      <c r="O6" s="4">
        <f>+N18/$C$7/30</f>
        <v>1.2500000000000001E-2</v>
      </c>
      <c r="P6" s="6"/>
      <c r="Q6" s="3" t="str">
        <f>+N6</f>
        <v>Coût / chambre / jour</v>
      </c>
      <c r="R6" s="4">
        <f>+Q18/$C$7/31</f>
        <v>1.2096774193548387E-2</v>
      </c>
      <c r="S6" s="6"/>
      <c r="T6" s="3" t="str">
        <f>+Q6</f>
        <v>Coût / chambre / jour</v>
      </c>
      <c r="U6" s="4">
        <f>+T18/$C$7/30</f>
        <v>1.2500000000000001E-2</v>
      </c>
      <c r="V6" s="5"/>
      <c r="W6" s="3" t="str">
        <f>+T6</f>
        <v>Coût / chambre / jour</v>
      </c>
      <c r="X6" s="4">
        <f>+W18/$C$7/31</f>
        <v>1.2096774193548387E-2</v>
      </c>
      <c r="Y6" s="5"/>
      <c r="Z6" s="3" t="str">
        <f>+W6</f>
        <v>Coût / chambre / jour</v>
      </c>
      <c r="AA6" s="4">
        <f>+Z18/$C$7/31</f>
        <v>1.2096774193548387E-2</v>
      </c>
      <c r="AB6" s="5"/>
      <c r="AC6" s="3" t="str">
        <f>+Z6</f>
        <v>Coût / chambre / jour</v>
      </c>
      <c r="AD6" s="4">
        <f>+AC18/$C$7/30</f>
        <v>1.2500000000000001E-2</v>
      </c>
      <c r="AE6" s="5"/>
      <c r="AF6" s="3" t="str">
        <f>+AC6</f>
        <v>Coût / chambre / jour</v>
      </c>
      <c r="AG6" s="4">
        <f>+AF18/$C$7/31</f>
        <v>1.2096774193548387E-2</v>
      </c>
      <c r="AH6" s="5"/>
      <c r="AI6" s="3" t="str">
        <f>+AF6</f>
        <v>Coût / chambre / jour</v>
      </c>
      <c r="AJ6" s="4">
        <f>+AI18/$C$7/30</f>
        <v>1.2500000000000001E-2</v>
      </c>
      <c r="AK6" s="5"/>
      <c r="AL6" s="3" t="str">
        <f>+AI6</f>
        <v>Coût / chambre / jour</v>
      </c>
      <c r="AM6" s="4">
        <f>+AL18/$C$7/31</f>
        <v>1.2096774193548387E-2</v>
      </c>
      <c r="AN6" s="5"/>
      <c r="AO6" s="5"/>
      <c r="AP6" s="7" t="str">
        <f>+AL6</f>
        <v>Coût / chambre / jour</v>
      </c>
      <c r="AQ6" s="8">
        <f>+AP18/$C$7/365</f>
        <v>1.2328767123287671E-2</v>
      </c>
    </row>
    <row r="7" spans="2:56" x14ac:dyDescent="0.15">
      <c r="B7" s="9"/>
      <c r="C7" s="178">
        <f>+'État des Résultats'!C7</f>
        <v>100</v>
      </c>
      <c r="E7" s="14">
        <f>+E18/$AP18</f>
        <v>8.3333333333333329E-2</v>
      </c>
      <c r="F7" s="11"/>
      <c r="H7" s="14">
        <f>+H18/$AP18</f>
        <v>8.3333333333333329E-2</v>
      </c>
      <c r="I7" s="11"/>
      <c r="K7" s="14">
        <f>+K18/$AP18</f>
        <v>8.3333333333333329E-2</v>
      </c>
      <c r="L7" s="15"/>
      <c r="N7" s="14">
        <f>+N18/$AP18</f>
        <v>8.3333333333333329E-2</v>
      </c>
      <c r="O7" s="15"/>
      <c r="P7" s="12"/>
      <c r="Q7" s="14">
        <f>+Q18/$AP18</f>
        <v>8.3333333333333329E-2</v>
      </c>
      <c r="R7" s="15"/>
      <c r="S7" s="12"/>
      <c r="T7" s="14">
        <f>+T18/$AP18</f>
        <v>8.3333333333333329E-2</v>
      </c>
      <c r="U7" s="15"/>
      <c r="W7" s="14">
        <f>+W18/$AP18</f>
        <v>8.3333333333333329E-2</v>
      </c>
      <c r="X7" s="15"/>
      <c r="Z7" s="14">
        <f>+Z18/$AP18</f>
        <v>8.3333333333333329E-2</v>
      </c>
      <c r="AA7" s="15"/>
      <c r="AC7" s="14">
        <f>+AC18/$AP18</f>
        <v>8.3333333333333329E-2</v>
      </c>
      <c r="AD7" s="15"/>
      <c r="AF7" s="14">
        <f>+AF18/$AP18</f>
        <v>8.3333333333333329E-2</v>
      </c>
      <c r="AG7" s="15"/>
      <c r="AI7" s="14">
        <f>+AI18/$AP18</f>
        <v>8.3333333333333329E-2</v>
      </c>
      <c r="AJ7" s="15"/>
      <c r="AL7" s="14">
        <f>+AL18/$AP18</f>
        <v>8.3333333333333329E-2</v>
      </c>
      <c r="AM7" s="15"/>
      <c r="AP7" s="19">
        <f>+AP18/$AP18</f>
        <v>1</v>
      </c>
      <c r="AQ7" s="13" t="str">
        <f>+'Total des coûts d''exploitation'!AQ7</f>
        <v>365 jours</v>
      </c>
    </row>
    <row r="8" spans="2:56" x14ac:dyDescent="0.15">
      <c r="B8" s="9"/>
      <c r="C8" s="10" t="str">
        <f>+'Total des coûts d''exploitation'!C8</f>
        <v>Coût annuel par chambre</v>
      </c>
      <c r="E8" s="20" t="str">
        <f>+'Total des coûts d''exploitation'!E8</f>
        <v>Pér.01</v>
      </c>
      <c r="F8" s="10" t="str">
        <f>+'Total des coûts d''exploitation'!F8</f>
        <v>(%)</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0" t="str">
        <f>+'Total des coûts d''exploitation'!AP8</f>
        <v>Total</v>
      </c>
      <c r="AQ8" s="10" t="str">
        <f>+AM8</f>
        <v>(%)</v>
      </c>
    </row>
    <row r="9" spans="2:56" ht="14" thickBot="1" x14ac:dyDescent="0.2">
      <c r="B9" s="39"/>
      <c r="C9" s="40">
        <f>AP18/$C$7</f>
        <v>4.5</v>
      </c>
      <c r="E9" s="60" t="str">
        <f>+'Total des coûts d''exploitation'!E9</f>
        <v>Janvier 2023</v>
      </c>
      <c r="F9" s="83"/>
      <c r="G9" s="84"/>
      <c r="H9" s="60" t="str">
        <f>+'Total des coûts d''exploitation'!H9</f>
        <v>Février 2024</v>
      </c>
      <c r="I9" s="85"/>
      <c r="J9" s="84"/>
      <c r="K9" s="60" t="str">
        <f>+'Total des coûts d''exploitation'!K9</f>
        <v>Mars 2024</v>
      </c>
      <c r="L9" s="85"/>
      <c r="M9" s="84"/>
      <c r="N9" s="60" t="str">
        <f>+'Total des coûts d''exploitation'!N9</f>
        <v>Avril 2024</v>
      </c>
      <c r="O9" s="83"/>
      <c r="P9" s="86"/>
      <c r="Q9" s="60" t="str">
        <f>+'Total des coûts d''exploitation'!Q9</f>
        <v>Mai 2024</v>
      </c>
      <c r="R9" s="83"/>
      <c r="S9" s="86"/>
      <c r="T9" s="60" t="str">
        <f>+'Total des coûts d''exploitation'!T9</f>
        <v>Juin 2024</v>
      </c>
      <c r="U9" s="85"/>
      <c r="V9" s="84"/>
      <c r="W9" s="60" t="str">
        <f>+'Total des coûts d''exploitation'!W9</f>
        <v>Juillet 2024</v>
      </c>
      <c r="X9" s="85"/>
      <c r="Y9" s="84"/>
      <c r="Z9" s="60" t="str">
        <f>+'Total des coûts d''exploitation'!Z9</f>
        <v>Août 2024</v>
      </c>
      <c r="AA9" s="85"/>
      <c r="AB9" s="84"/>
      <c r="AC9" s="60" t="str">
        <f>+'Total des coûts d''exploitation'!AC9</f>
        <v>Septembre 2024</v>
      </c>
      <c r="AD9" s="85"/>
      <c r="AE9" s="84"/>
      <c r="AF9" s="60" t="str">
        <f>+'Total des coûts d''exploitation'!AF9</f>
        <v>Octobre 2024</v>
      </c>
      <c r="AG9" s="85"/>
      <c r="AH9" s="84"/>
      <c r="AI9" s="60" t="str">
        <f>+'Total des coûts d''exploitation'!AI9</f>
        <v>Novembre 2024</v>
      </c>
      <c r="AJ9" s="85"/>
      <c r="AK9" s="84"/>
      <c r="AL9" s="60" t="str">
        <f>+'Total des coûts d''exploitation'!AL9</f>
        <v>Décembre 2024</v>
      </c>
      <c r="AM9" s="85"/>
      <c r="AN9" s="84"/>
      <c r="AO9" s="84"/>
      <c r="AP9" s="60" t="str">
        <f>+'Total des coûts d''exploitation'!AP9</f>
        <v>Année</v>
      </c>
      <c r="AQ9" s="87"/>
      <c r="AR9" s="22"/>
      <c r="AS9" s="22"/>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Résultats'!C17</f>
        <v>Coût des marchandises vendues</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319">
        <v>5100</v>
      </c>
      <c r="C13" s="318" t="s">
        <v>239</v>
      </c>
      <c r="E13" s="320">
        <f>+F13*'Revenus Nourritures'!E24</f>
        <v>10</v>
      </c>
      <c r="F13" s="175">
        <v>0.1</v>
      </c>
      <c r="H13" s="320">
        <f>+I13*'Revenus Nourritures'!H24</f>
        <v>10</v>
      </c>
      <c r="I13" s="175">
        <v>0.1</v>
      </c>
      <c r="K13" s="320">
        <f>+L13*'Revenus Nourritures'!K24</f>
        <v>10</v>
      </c>
      <c r="L13" s="175">
        <v>0.1</v>
      </c>
      <c r="N13" s="320">
        <f>+O13*'Revenus Nourritures'!N24</f>
        <v>10</v>
      </c>
      <c r="O13" s="175">
        <v>0.1</v>
      </c>
      <c r="Q13" s="320">
        <f>+R13*'Revenus Nourritures'!Q24</f>
        <v>10</v>
      </c>
      <c r="R13" s="175">
        <v>0.1</v>
      </c>
      <c r="T13" s="320">
        <f>+U13*'Revenus Nourritures'!T24</f>
        <v>10</v>
      </c>
      <c r="U13" s="175">
        <v>0.1</v>
      </c>
      <c r="W13" s="320">
        <f>+X13*'Revenus Nourritures'!W24</f>
        <v>10</v>
      </c>
      <c r="X13" s="175">
        <v>0.1</v>
      </c>
      <c r="Z13" s="320">
        <f>+AA13*'Revenus Nourritures'!Z24</f>
        <v>10</v>
      </c>
      <c r="AA13" s="175">
        <v>0.1</v>
      </c>
      <c r="AC13" s="320">
        <f>+AD13*'Revenus Nourritures'!AC24</f>
        <v>10</v>
      </c>
      <c r="AD13" s="175">
        <v>0.1</v>
      </c>
      <c r="AF13" s="320">
        <f>+AG13*'Revenus Nourritures'!AF24</f>
        <v>10</v>
      </c>
      <c r="AG13" s="175">
        <v>0.1</v>
      </c>
      <c r="AI13" s="320">
        <f>+AJ13*'Revenus Nourritures'!AI24</f>
        <v>10</v>
      </c>
      <c r="AJ13" s="175">
        <v>0.1</v>
      </c>
      <c r="AL13" s="320">
        <f>+AM13*'Revenus Nourritures'!AL24</f>
        <v>10</v>
      </c>
      <c r="AM13" s="175">
        <v>0.1</v>
      </c>
      <c r="AP13" s="53">
        <f>SUM(+$AL13+$AI13+$AF13+$AC13+$Z13+$W13+$T13+$Q13+$N13+$K13+$H13+$E13)</f>
        <v>120</v>
      </c>
      <c r="AQ13" s="54">
        <f>AP13/AP$18</f>
        <v>0.26666666666666666</v>
      </c>
      <c r="AR13" s="25"/>
      <c r="AS13" s="25"/>
      <c r="AT13" s="25"/>
      <c r="AU13" s="25"/>
      <c r="AV13" s="25"/>
      <c r="AW13" s="25"/>
      <c r="AX13" s="25"/>
      <c r="AY13" s="25"/>
      <c r="AZ13" s="25"/>
      <c r="BA13" s="25"/>
      <c r="BB13" s="25"/>
      <c r="BC13" s="25"/>
      <c r="BD13" s="25"/>
    </row>
    <row r="14" spans="2:56" x14ac:dyDescent="0.15">
      <c r="B14" s="30">
        <v>5200</v>
      </c>
      <c r="C14" s="27" t="s">
        <v>175</v>
      </c>
      <c r="E14" s="177">
        <f>+F14*'Revenus Nourritures'!E24</f>
        <v>20</v>
      </c>
      <c r="F14" s="175">
        <v>0.2</v>
      </c>
      <c r="H14" s="177">
        <f>+I14*'Revenus Nourritures'!H24</f>
        <v>20</v>
      </c>
      <c r="I14" s="175">
        <f>F14</f>
        <v>0.2</v>
      </c>
      <c r="J14" s="31"/>
      <c r="K14" s="177">
        <f>+L14*'Revenus Nourritures'!K24</f>
        <v>20</v>
      </c>
      <c r="L14" s="175">
        <f>I14</f>
        <v>0.2</v>
      </c>
      <c r="M14" s="31"/>
      <c r="N14" s="177">
        <f>+O14*'Revenus Nourritures'!N24</f>
        <v>20</v>
      </c>
      <c r="O14" s="175">
        <f>L14</f>
        <v>0.2</v>
      </c>
      <c r="P14" s="31"/>
      <c r="Q14" s="177">
        <f>+R14*'Revenus Nourritures'!Q24</f>
        <v>20</v>
      </c>
      <c r="R14" s="175">
        <f>O14</f>
        <v>0.2</v>
      </c>
      <c r="S14" s="31"/>
      <c r="T14" s="177">
        <f>+U14*'Revenus Nourritures'!T24</f>
        <v>20</v>
      </c>
      <c r="U14" s="175">
        <f>R14</f>
        <v>0.2</v>
      </c>
      <c r="V14" s="31"/>
      <c r="W14" s="177">
        <f>+X14*'Revenus Nourritures'!W24</f>
        <v>20</v>
      </c>
      <c r="X14" s="175">
        <f>U14</f>
        <v>0.2</v>
      </c>
      <c r="Y14" s="31"/>
      <c r="Z14" s="177">
        <f>+AA14*'Revenus Nourritures'!Z24</f>
        <v>20</v>
      </c>
      <c r="AA14" s="175">
        <f>X14</f>
        <v>0.2</v>
      </c>
      <c r="AB14" s="31"/>
      <c r="AC14" s="177">
        <f>+AD14*'Revenus Nourritures'!AC24</f>
        <v>20</v>
      </c>
      <c r="AD14" s="175">
        <f>AA14</f>
        <v>0.2</v>
      </c>
      <c r="AE14" s="31"/>
      <c r="AF14" s="177">
        <f>+AG14*'Revenus Nourritures'!AF24</f>
        <v>20</v>
      </c>
      <c r="AG14" s="175">
        <f>AD14</f>
        <v>0.2</v>
      </c>
      <c r="AH14" s="31"/>
      <c r="AI14" s="177">
        <f>+AJ14*'Revenus Nourritures'!AI24</f>
        <v>20</v>
      </c>
      <c r="AJ14" s="175">
        <f>AG14</f>
        <v>0.2</v>
      </c>
      <c r="AK14" s="31"/>
      <c r="AL14" s="177">
        <f>+AM14*'Revenus Nourritures'!AL24</f>
        <v>20</v>
      </c>
      <c r="AM14" s="175">
        <f>AJ14</f>
        <v>0.2</v>
      </c>
      <c r="AN14" s="31"/>
      <c r="AO14" s="31"/>
      <c r="AP14" s="53">
        <f>SUM(+$AL14+$AI14+$AF14+$AC14+$Z14+$W14+$T14+$Q14+$N14+$K14+$H14+$E14)</f>
        <v>240</v>
      </c>
      <c r="AQ14" s="54">
        <f>AP14/AP$18</f>
        <v>0.53333333333333333</v>
      </c>
      <c r="AR14" s="31"/>
      <c r="AS14" s="31"/>
      <c r="AT14" s="31"/>
      <c r="AU14" s="31"/>
      <c r="AV14" s="31"/>
      <c r="AW14" s="31"/>
      <c r="AX14" s="31"/>
      <c r="AY14" s="31"/>
      <c r="AZ14" s="31"/>
      <c r="BA14" s="31"/>
      <c r="BB14" s="31"/>
      <c r="BC14" s="31"/>
    </row>
    <row r="15" spans="2:56" x14ac:dyDescent="0.15">
      <c r="B15" s="30">
        <v>5300</v>
      </c>
      <c r="C15" s="27" t="s">
        <v>113</v>
      </c>
      <c r="E15" s="177">
        <f>+F15*'Revenus Boissons'!E24</f>
        <v>4</v>
      </c>
      <c r="F15" s="176">
        <v>0.4</v>
      </c>
      <c r="H15" s="177">
        <f>+I15*'Revenus Boissons'!H24</f>
        <v>4</v>
      </c>
      <c r="I15" s="176">
        <f>F15</f>
        <v>0.4</v>
      </c>
      <c r="J15" s="31"/>
      <c r="K15" s="177">
        <f>+L15*'Revenus Boissons'!K24</f>
        <v>4</v>
      </c>
      <c r="L15" s="176">
        <f>I15</f>
        <v>0.4</v>
      </c>
      <c r="M15" s="31"/>
      <c r="N15" s="177">
        <f>+O15*'Revenus Boissons'!N24</f>
        <v>4</v>
      </c>
      <c r="O15" s="176">
        <f>L15</f>
        <v>0.4</v>
      </c>
      <c r="P15" s="31"/>
      <c r="Q15" s="177">
        <f>+R15*'Revenus Boissons'!Q24</f>
        <v>4</v>
      </c>
      <c r="R15" s="176">
        <f>O15</f>
        <v>0.4</v>
      </c>
      <c r="S15" s="31"/>
      <c r="T15" s="177">
        <f>+U15*'Revenus Boissons'!T24</f>
        <v>4</v>
      </c>
      <c r="U15" s="176">
        <f>R15</f>
        <v>0.4</v>
      </c>
      <c r="V15" s="31"/>
      <c r="W15" s="177">
        <f>+X15*'Revenus Boissons'!W24</f>
        <v>4</v>
      </c>
      <c r="X15" s="176">
        <f>U15</f>
        <v>0.4</v>
      </c>
      <c r="Y15" s="31"/>
      <c r="Z15" s="177">
        <f>+AA15*'Revenus Boissons'!Z24</f>
        <v>4</v>
      </c>
      <c r="AA15" s="176">
        <f>X15</f>
        <v>0.4</v>
      </c>
      <c r="AB15" s="31"/>
      <c r="AC15" s="177">
        <f>+AD15*'Revenus Boissons'!AC24</f>
        <v>4</v>
      </c>
      <c r="AD15" s="176">
        <f>AA15</f>
        <v>0.4</v>
      </c>
      <c r="AE15" s="31"/>
      <c r="AF15" s="177">
        <f>+AG15*'Revenus Boissons'!AF24</f>
        <v>4</v>
      </c>
      <c r="AG15" s="176">
        <f>AD15</f>
        <v>0.4</v>
      </c>
      <c r="AH15" s="31"/>
      <c r="AI15" s="177">
        <f>+AJ15*'Revenus Boissons'!AI24</f>
        <v>4</v>
      </c>
      <c r="AJ15" s="176">
        <f>AG15</f>
        <v>0.4</v>
      </c>
      <c r="AK15" s="31"/>
      <c r="AL15" s="177">
        <f>+AM15*'Revenus Boissons'!AL24</f>
        <v>4</v>
      </c>
      <c r="AM15" s="176">
        <f>AJ15</f>
        <v>0.4</v>
      </c>
      <c r="AN15" s="31"/>
      <c r="AO15" s="31"/>
      <c r="AP15" s="53">
        <f>SUM(+$AL15+$AI15+$AF15+$AC15+$Z15+$W15+$T15+$Q15+$N15+$K15+$H15+$E15)</f>
        <v>48</v>
      </c>
      <c r="AQ15" s="55">
        <f>AP15/AP$18</f>
        <v>0.10666666666666667</v>
      </c>
      <c r="AR15" s="31"/>
      <c r="AS15" s="31"/>
      <c r="AT15" s="31"/>
      <c r="AU15" s="31"/>
      <c r="AV15" s="31"/>
      <c r="AW15" s="31"/>
      <c r="AX15" s="31"/>
      <c r="AY15" s="31"/>
      <c r="AZ15" s="31"/>
      <c r="BA15" s="31"/>
      <c r="BB15" s="31"/>
      <c r="BC15" s="31"/>
    </row>
    <row r="16" spans="2:56" x14ac:dyDescent="0.15">
      <c r="B16" s="30">
        <v>5400</v>
      </c>
      <c r="C16" s="27" t="s">
        <v>114</v>
      </c>
      <c r="E16" s="177">
        <f>+F16*'Autres revenus'!E24</f>
        <v>3.5</v>
      </c>
      <c r="F16" s="176">
        <v>0.35</v>
      </c>
      <c r="G16" s="32" t="s">
        <v>0</v>
      </c>
      <c r="H16" s="177">
        <f>+I16*'Autres revenus'!H24</f>
        <v>3.5</v>
      </c>
      <c r="I16" s="176">
        <f>F16</f>
        <v>0.35</v>
      </c>
      <c r="J16" s="31"/>
      <c r="K16" s="177">
        <f>+L16*'Autres revenus'!K24</f>
        <v>3.5</v>
      </c>
      <c r="L16" s="176">
        <f>I16</f>
        <v>0.35</v>
      </c>
      <c r="M16" s="31"/>
      <c r="N16" s="177">
        <f>+O16*'Autres revenus'!N24</f>
        <v>3.5</v>
      </c>
      <c r="O16" s="176">
        <f>L16</f>
        <v>0.35</v>
      </c>
      <c r="P16" s="31"/>
      <c r="Q16" s="177">
        <f>+R16*'Autres revenus'!Q24</f>
        <v>3.5</v>
      </c>
      <c r="R16" s="176">
        <f>O16</f>
        <v>0.35</v>
      </c>
      <c r="S16" s="31"/>
      <c r="T16" s="177">
        <f>+U16*'Autres revenus'!T24</f>
        <v>3.5</v>
      </c>
      <c r="U16" s="176">
        <f>R16</f>
        <v>0.35</v>
      </c>
      <c r="V16" s="31"/>
      <c r="W16" s="177">
        <f>+X16*'Autres revenus'!W24</f>
        <v>3.5</v>
      </c>
      <c r="X16" s="176">
        <f>U16</f>
        <v>0.35</v>
      </c>
      <c r="Y16" s="31"/>
      <c r="Z16" s="177">
        <f>+AA16*'Autres revenus'!Z24</f>
        <v>3.5</v>
      </c>
      <c r="AA16" s="176">
        <f>X16</f>
        <v>0.35</v>
      </c>
      <c r="AB16" s="31"/>
      <c r="AC16" s="177">
        <f>+AD16*'Autres revenus'!AC24</f>
        <v>3.5</v>
      </c>
      <c r="AD16" s="176">
        <f>AA16</f>
        <v>0.35</v>
      </c>
      <c r="AE16" s="31"/>
      <c r="AF16" s="177">
        <f>+AG16*'Autres revenus'!AF24</f>
        <v>3.5</v>
      </c>
      <c r="AG16" s="176">
        <f>AD16</f>
        <v>0.35</v>
      </c>
      <c r="AH16" s="31"/>
      <c r="AI16" s="177">
        <f>+AJ16*'Autres revenus'!AI24</f>
        <v>3.5</v>
      </c>
      <c r="AJ16" s="176">
        <f>AG16</f>
        <v>0.35</v>
      </c>
      <c r="AK16" s="31"/>
      <c r="AL16" s="177">
        <f>+AM16*'Autres revenus'!AL24</f>
        <v>3.5</v>
      </c>
      <c r="AM16" s="176">
        <f>AJ16</f>
        <v>0.35</v>
      </c>
      <c r="AN16" s="31"/>
      <c r="AO16" s="31"/>
      <c r="AP16" s="53">
        <f t="shared" ref="AP16" si="0">SUM(+$AL16+$AI16+$AF16+$AC16+$Z16+$W16+$T16+$Q16+$N16+$K16+$H16+$E16)</f>
        <v>42</v>
      </c>
      <c r="AQ16" s="55">
        <f>AP16/AP$18</f>
        <v>9.3333333333333338E-2</v>
      </c>
      <c r="AR16" s="31"/>
      <c r="AS16" s="31"/>
      <c r="AT16" s="31"/>
      <c r="AU16" s="31"/>
      <c r="AV16" s="31"/>
      <c r="AW16" s="31"/>
      <c r="AX16" s="31"/>
      <c r="AY16" s="31"/>
      <c r="AZ16" s="31"/>
      <c r="BA16" s="31"/>
      <c r="BB16" s="31"/>
      <c r="BC16" s="31"/>
    </row>
    <row r="17" spans="2:69" ht="14" thickBot="1" x14ac:dyDescent="0.2">
      <c r="B17" s="69" t="s">
        <v>0</v>
      </c>
      <c r="C17" s="70"/>
      <c r="E17" s="71" t="s">
        <v>0</v>
      </c>
      <c r="F17" s="72" t="s">
        <v>0</v>
      </c>
      <c r="H17" s="71" t="s">
        <v>0</v>
      </c>
      <c r="I17" s="72" t="s">
        <v>0</v>
      </c>
      <c r="K17" s="71" t="s">
        <v>0</v>
      </c>
      <c r="L17" s="72" t="s">
        <v>0</v>
      </c>
      <c r="N17" s="71" t="s">
        <v>0</v>
      </c>
      <c r="O17" s="72" t="s">
        <v>0</v>
      </c>
      <c r="Q17" s="71" t="s">
        <v>0</v>
      </c>
      <c r="R17" s="72" t="s">
        <v>0</v>
      </c>
      <c r="S17" s="73"/>
      <c r="T17" s="71" t="s">
        <v>0</v>
      </c>
      <c r="U17" s="72" t="s">
        <v>0</v>
      </c>
      <c r="W17" s="71" t="s">
        <v>0</v>
      </c>
      <c r="X17" s="72" t="s">
        <v>0</v>
      </c>
      <c r="Z17" s="71" t="s">
        <v>0</v>
      </c>
      <c r="AA17" s="72" t="s">
        <v>0</v>
      </c>
      <c r="AC17" s="71" t="s">
        <v>0</v>
      </c>
      <c r="AD17" s="72" t="s">
        <v>0</v>
      </c>
      <c r="AF17" s="71" t="s">
        <v>0</v>
      </c>
      <c r="AG17" s="72" t="str">
        <f>+AD17</f>
        <v xml:space="preserve"> </v>
      </c>
      <c r="AI17" s="71" t="s">
        <v>0</v>
      </c>
      <c r="AJ17" s="72" t="str">
        <f>+AG17</f>
        <v xml:space="preserve"> </v>
      </c>
      <c r="AL17" s="71" t="s">
        <v>0</v>
      </c>
      <c r="AM17" s="72" t="str">
        <f>+AJ17</f>
        <v xml:space="preserve"> </v>
      </c>
      <c r="AP17" s="53" t="s">
        <v>0</v>
      </c>
      <c r="AQ17" s="74" t="s">
        <v>0</v>
      </c>
    </row>
    <row r="18" spans="2:69" ht="15" thickTop="1" thickBot="1" x14ac:dyDescent="0.2">
      <c r="B18" s="34">
        <v>5000</v>
      </c>
      <c r="C18" s="35" t="s">
        <v>174</v>
      </c>
      <c r="D18" s="36"/>
      <c r="E18" s="49">
        <f>SUM(E13:E17)</f>
        <v>37.5</v>
      </c>
      <c r="F18" s="37">
        <f>+E18/'État des Résultats'!E15</f>
        <v>0.28846153846153844</v>
      </c>
      <c r="G18" s="36"/>
      <c r="H18" s="52">
        <f>SUM(H13:H17)</f>
        <v>37.5</v>
      </c>
      <c r="I18" s="37">
        <f>+H18/'État des Résultats'!H15</f>
        <v>0.28846153846153844</v>
      </c>
      <c r="J18" s="36"/>
      <c r="K18" s="49">
        <f>SUM(K13:K17)</f>
        <v>37.5</v>
      </c>
      <c r="L18" s="37">
        <f>+K18/'État des Résultats'!K15</f>
        <v>0.28846153846153844</v>
      </c>
      <c r="M18" s="36"/>
      <c r="N18" s="49">
        <f>SUM(N13:N17)</f>
        <v>37.5</v>
      </c>
      <c r="O18" s="37">
        <f>+N18/'État des Résultats'!N15</f>
        <v>0.28846153846153844</v>
      </c>
      <c r="P18" s="36"/>
      <c r="Q18" s="49">
        <f>SUM(Q13:Q17)</f>
        <v>37.5</v>
      </c>
      <c r="R18" s="37">
        <f>+Q18/'État des Résultats'!Q15</f>
        <v>0.28846153846153844</v>
      </c>
      <c r="S18" s="36"/>
      <c r="T18" s="49">
        <f>SUM(T13:T17)</f>
        <v>37.5</v>
      </c>
      <c r="U18" s="37">
        <f>+T18/'État des Résultats'!T15</f>
        <v>0.28846153846153844</v>
      </c>
      <c r="V18" s="36"/>
      <c r="W18" s="49">
        <f>SUM(W13:W17)</f>
        <v>37.5</v>
      </c>
      <c r="X18" s="37">
        <f>+W18/'État des Résultats'!W15</f>
        <v>0.28846153846153844</v>
      </c>
      <c r="Y18" s="36"/>
      <c r="Z18" s="49">
        <f>SUM(Z13:Z17)</f>
        <v>37.5</v>
      </c>
      <c r="AA18" s="37">
        <f>+Z18/'État des Résultats'!Z15</f>
        <v>0.28846153846153844</v>
      </c>
      <c r="AB18" s="36"/>
      <c r="AC18" s="49">
        <f>SUM(AC13:AC17)</f>
        <v>37.5</v>
      </c>
      <c r="AD18" s="37">
        <f>+AC18/'État des Résultats'!AC15</f>
        <v>0.28846153846153844</v>
      </c>
      <c r="AE18" s="36"/>
      <c r="AF18" s="49">
        <f>SUM(AF13:AF17)</f>
        <v>37.5</v>
      </c>
      <c r="AG18" s="37">
        <f>+AF18/'État des Résultats'!AF15</f>
        <v>0.28846153846153844</v>
      </c>
      <c r="AH18" s="36"/>
      <c r="AI18" s="49">
        <f>SUM(AI13:AI17)</f>
        <v>37.5</v>
      </c>
      <c r="AJ18" s="37">
        <f>+AI18/'État des Résultats'!AI15</f>
        <v>0.28846153846153844</v>
      </c>
      <c r="AK18" s="36"/>
      <c r="AL18" s="49">
        <f>SUM(AL13:AL17)</f>
        <v>37.5</v>
      </c>
      <c r="AM18" s="37">
        <f>+AL18/'État des Résultats'!AL15</f>
        <v>0.28846153846153844</v>
      </c>
      <c r="AN18" s="36"/>
      <c r="AO18" s="36"/>
      <c r="AP18" s="49">
        <f>SUM(AP13:AP16)</f>
        <v>450</v>
      </c>
      <c r="AQ18" s="37">
        <f>+AP18/'État des Résultats'!AP15</f>
        <v>0.28846153846153844</v>
      </c>
      <c r="AR18" s="36"/>
      <c r="AS18" s="36"/>
      <c r="AT18" s="36"/>
      <c r="AU18" s="22"/>
    </row>
    <row r="19" spans="2:69" ht="14" thickTop="1" x14ac:dyDescent="0.15">
      <c r="L19" s="56"/>
      <c r="O19" s="56"/>
      <c r="R19" s="56"/>
      <c r="U19" s="56"/>
      <c r="X19" s="56"/>
      <c r="AA19" s="56"/>
      <c r="AD19" s="56"/>
      <c r="AG19" s="56"/>
      <c r="AJ19" s="56"/>
      <c r="AM19" s="56"/>
      <c r="AQ19" s="56"/>
    </row>
    <row r="20" spans="2:69" x14ac:dyDescent="0.15">
      <c r="R20" s="56"/>
      <c r="U20" s="56"/>
      <c r="X20" s="56"/>
      <c r="AD20" s="56"/>
      <c r="AG20" s="56"/>
      <c r="AJ20" s="56"/>
      <c r="AM20" s="56"/>
    </row>
    <row r="21" spans="2:69" x14ac:dyDescent="0.15">
      <c r="U21" s="56"/>
      <c r="AG21" s="56"/>
      <c r="AJ21" s="56"/>
      <c r="AM21" s="56"/>
    </row>
    <row r="22" spans="2:69" x14ac:dyDescent="0.15">
      <c r="C22" t="s">
        <v>0</v>
      </c>
      <c r="E22" t="s">
        <v>0</v>
      </c>
      <c r="G22" t="s">
        <v>0</v>
      </c>
      <c r="H22" t="s">
        <v>0</v>
      </c>
      <c r="U22" s="56"/>
      <c r="AG22" s="56"/>
      <c r="AJ22" s="56"/>
      <c r="AM22" s="56"/>
    </row>
    <row r="23" spans="2:69" x14ac:dyDescent="0.15">
      <c r="H23" t="s">
        <v>0</v>
      </c>
      <c r="AG23" s="56"/>
      <c r="AJ23" s="56"/>
      <c r="AM23" s="56"/>
    </row>
    <row r="24" spans="2:69" x14ac:dyDescent="0.15">
      <c r="H24" t="s">
        <v>0</v>
      </c>
      <c r="AM24" s="56"/>
    </row>
    <row r="25" spans="2:69" x14ac:dyDescent="0.15">
      <c r="H25" t="s">
        <v>0</v>
      </c>
      <c r="BB25" s="5"/>
      <c r="BC25" s="5"/>
      <c r="BD25" s="5"/>
      <c r="BE25" s="5"/>
      <c r="BF25" s="5"/>
      <c r="BG25" s="5"/>
      <c r="BH25" s="5"/>
      <c r="BI25" s="5"/>
      <c r="BJ25" s="5"/>
      <c r="BK25" s="5"/>
      <c r="BL25" s="5"/>
      <c r="BM25" s="5"/>
      <c r="BN25" s="5"/>
      <c r="BO25" s="5"/>
      <c r="BP25" s="5"/>
      <c r="BQ25" s="5"/>
    </row>
    <row r="26" spans="2:69" x14ac:dyDescent="0.15">
      <c r="H26" t="s">
        <v>0</v>
      </c>
    </row>
    <row r="27" spans="2:69" x14ac:dyDescent="0.15">
      <c r="H27" t="s">
        <v>0</v>
      </c>
    </row>
    <row r="37" spans="8:8" x14ac:dyDescent="0.15">
      <c r="H37"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B1:BQ43"/>
  <sheetViews>
    <sheetView zoomScale="125" zoomScaleNormal="125" zoomScalePageLayoutView="125" workbookViewId="0">
      <selection activeCell="E6" sqref="E6"/>
    </sheetView>
  </sheetViews>
  <sheetFormatPr baseColWidth="10" defaultRowHeight="13" x14ac:dyDescent="0.15"/>
  <cols>
    <col min="1" max="1" width="2.1640625" customWidth="1"/>
    <col min="2" max="2" width="5.1640625" customWidth="1"/>
    <col min="3" max="3" width="45.1640625" customWidth="1"/>
    <col min="4" max="4" width="0.83203125" customWidth="1"/>
    <col min="5" max="5" width="17.1640625" bestFit="1" customWidth="1"/>
    <col min="6" max="6" width="7.83203125" customWidth="1"/>
    <col min="7" max="7" width="0.83203125" customWidth="1"/>
    <col min="8" max="8" width="14.33203125" customWidth="1"/>
    <col min="9" max="9" width="7.83203125" customWidth="1"/>
    <col min="10" max="10" width="0.83203125" customWidth="1"/>
    <col min="11" max="11" width="14.33203125" customWidth="1"/>
    <col min="12" max="12" width="7.83203125" customWidth="1"/>
    <col min="13" max="13" width="0.83203125" customWidth="1"/>
    <col min="14" max="14" width="14.33203125" customWidth="1"/>
    <col min="15" max="15" width="7.83203125" customWidth="1"/>
    <col min="16" max="16" width="0.83203125" customWidth="1"/>
    <col min="17" max="17" width="14.33203125" customWidth="1"/>
    <col min="18" max="18" width="7.83203125" customWidth="1"/>
    <col min="19" max="19" width="0.83203125" customWidth="1"/>
    <col min="20" max="20" width="14.33203125" customWidth="1"/>
    <col min="21" max="21" width="7.83203125" customWidth="1"/>
    <col min="22" max="22" width="0.83203125" customWidth="1"/>
    <col min="23" max="23" width="14.33203125" customWidth="1"/>
    <col min="24" max="24" width="7.83203125" customWidth="1"/>
    <col min="25" max="25" width="0.83203125" customWidth="1"/>
    <col min="26" max="26" width="14.33203125" customWidth="1"/>
    <col min="27" max="27" width="7.83203125" customWidth="1"/>
    <col min="28" max="28" width="0.83203125" customWidth="1"/>
    <col min="29" max="29" width="14.33203125" customWidth="1"/>
    <col min="30" max="30" width="7.83203125" customWidth="1"/>
    <col min="31" max="31" width="0.83203125" customWidth="1"/>
    <col min="32" max="32" width="14.33203125" customWidth="1"/>
    <col min="33" max="33" width="7.83203125" customWidth="1"/>
    <col min="34" max="34" width="0.83203125" customWidth="1"/>
    <col min="35" max="35" width="14.33203125" customWidth="1"/>
    <col min="36" max="36" width="7.83203125" customWidth="1"/>
    <col min="37" max="37" width="0.83203125" customWidth="1"/>
    <col min="38" max="38" width="14.33203125" customWidth="1"/>
    <col min="39" max="39" width="7.83203125" customWidth="1"/>
    <col min="40" max="41" width="0.83203125" customWidth="1"/>
    <col min="42" max="42" width="14.33203125"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'Coût des marchandises vendues '!E6</f>
        <v>Coût / chambre / jour</v>
      </c>
      <c r="F6" s="4">
        <f>+E24/$C$7/31</f>
        <v>3.2258064516129032E-3</v>
      </c>
      <c r="G6" s="5"/>
      <c r="H6" s="3" t="str">
        <f>+E6</f>
        <v>Coût / chambre / jour</v>
      </c>
      <c r="I6" s="4">
        <f>+H24/$C$7/28</f>
        <v>3.5714285714285718E-3</v>
      </c>
      <c r="J6" s="5"/>
      <c r="K6" s="3" t="str">
        <f>+H6</f>
        <v>Coût / chambre / jour</v>
      </c>
      <c r="L6" s="4">
        <f>+K24/$C$7/31</f>
        <v>3.2258064516129032E-3</v>
      </c>
      <c r="M6" s="5"/>
      <c r="N6" s="3" t="str">
        <f>+K6</f>
        <v>Coût / chambre / jour</v>
      </c>
      <c r="O6" s="4">
        <f>+N24/$C$7/30</f>
        <v>3.3333333333333335E-3</v>
      </c>
      <c r="P6" s="6"/>
      <c r="Q6" s="3" t="str">
        <f>+N6</f>
        <v>Coût / chambre / jour</v>
      </c>
      <c r="R6" s="4">
        <f>+Q24/$C$7/31</f>
        <v>3.2258064516129032E-3</v>
      </c>
      <c r="S6" s="6"/>
      <c r="T6" s="3" t="str">
        <f>+Q6</f>
        <v>Coût / chambre / jour</v>
      </c>
      <c r="U6" s="4">
        <f>+T24/$C$7/30</f>
        <v>3.3333333333333335E-3</v>
      </c>
      <c r="V6" s="5"/>
      <c r="W6" s="3" t="str">
        <f>+T6</f>
        <v>Coût / chambre / jour</v>
      </c>
      <c r="X6" s="4">
        <f>+W24/$C$7/31</f>
        <v>3.2258064516129032E-3</v>
      </c>
      <c r="Y6" s="5"/>
      <c r="Z6" s="3" t="str">
        <f>+W6</f>
        <v>Coût / chambre / jour</v>
      </c>
      <c r="AA6" s="4">
        <f>+Z24/$C$7/31</f>
        <v>3.2258064516129032E-3</v>
      </c>
      <c r="AB6" s="5"/>
      <c r="AC6" s="3" t="str">
        <f>+Z6</f>
        <v>Coût / chambre / jour</v>
      </c>
      <c r="AD6" s="4">
        <f>+AC24/$C$7/30</f>
        <v>3.3333333333333335E-3</v>
      </c>
      <c r="AE6" s="5"/>
      <c r="AF6" s="3" t="str">
        <f>+AC6</f>
        <v>Coût / chambre / jour</v>
      </c>
      <c r="AG6" s="4">
        <f>+AF24/$C$7/31</f>
        <v>3.2258064516129032E-3</v>
      </c>
      <c r="AH6" s="5"/>
      <c r="AI6" s="3" t="str">
        <f>+AF6</f>
        <v>Coût / chambre / jour</v>
      </c>
      <c r="AJ6" s="4">
        <f>+AI24/$C$7/30</f>
        <v>3.3333333333333335E-3</v>
      </c>
      <c r="AK6" s="5"/>
      <c r="AL6" s="3" t="str">
        <f>+AI6</f>
        <v>Coût / chambre / jour</v>
      </c>
      <c r="AM6" s="4">
        <f>+AL24/$C$7/31</f>
        <v>3.2258064516129032E-3</v>
      </c>
      <c r="AN6" s="5"/>
      <c r="AO6" s="5"/>
      <c r="AP6" s="7" t="str">
        <f>+AL6</f>
        <v>Coût / chambre / jour</v>
      </c>
      <c r="AQ6" s="8">
        <f>+AP24/$C$7/365</f>
        <v>3.2876712328767121E-3</v>
      </c>
    </row>
    <row r="7" spans="2:56" x14ac:dyDescent="0.15">
      <c r="B7" s="9"/>
      <c r="C7" s="178">
        <f>'Total des coûts d''exploitation'!C7</f>
        <v>100</v>
      </c>
      <c r="E7" s="14">
        <f>+E24/$AP24</f>
        <v>8.3333333333333329E-2</v>
      </c>
      <c r="F7" s="11"/>
      <c r="H7" s="14">
        <f>+H24/$AP24</f>
        <v>8.3333333333333329E-2</v>
      </c>
      <c r="I7" s="11"/>
      <c r="K7" s="14">
        <f>+K24/$AP24</f>
        <v>8.3333333333333329E-2</v>
      </c>
      <c r="L7" s="15"/>
      <c r="N7" s="14">
        <f>+N24/$AP24</f>
        <v>8.3333333333333329E-2</v>
      </c>
      <c r="O7" s="15"/>
      <c r="P7" s="12"/>
      <c r="Q7" s="14">
        <f>+Q24/$AP24</f>
        <v>8.3333333333333329E-2</v>
      </c>
      <c r="R7" s="15"/>
      <c r="S7" s="12"/>
      <c r="T7" s="14">
        <f>+T24/$AP24</f>
        <v>8.3333333333333329E-2</v>
      </c>
      <c r="U7" s="15"/>
      <c r="W7" s="14">
        <f>+W24/$AP24</f>
        <v>8.3333333333333329E-2</v>
      </c>
      <c r="X7" s="15"/>
      <c r="Z7" s="14">
        <f>+Z24/$AP24</f>
        <v>8.3333333333333329E-2</v>
      </c>
      <c r="AA7" s="15"/>
      <c r="AC7" s="14">
        <f>+AC24/$AP24</f>
        <v>8.3333333333333329E-2</v>
      </c>
      <c r="AD7" s="15"/>
      <c r="AF7" s="14">
        <f>+AF24/$AP24</f>
        <v>8.3333333333333329E-2</v>
      </c>
      <c r="AG7" s="15"/>
      <c r="AI7" s="14">
        <f>+AI24/$AP24</f>
        <v>8.3333333333333329E-2</v>
      </c>
      <c r="AJ7" s="15"/>
      <c r="AL7" s="14">
        <f>+AL24/$AP24</f>
        <v>8.3333333333333329E-2</v>
      </c>
      <c r="AM7" s="15"/>
      <c r="AP7" s="19">
        <f>+AP24/$AP24</f>
        <v>1</v>
      </c>
      <c r="AQ7" s="13" t="str">
        <f>+'Total des coûts d''exploitation'!AQ7</f>
        <v>365 jours</v>
      </c>
    </row>
    <row r="8" spans="2:56" x14ac:dyDescent="0.15">
      <c r="B8" s="9"/>
      <c r="C8" s="10" t="str">
        <f>'Total des coûts d''exploitation'!C8</f>
        <v>Coût annuel par chambre</v>
      </c>
      <c r="E8" s="20" t="str">
        <f>+'Total des coûts d''exploitation'!E8</f>
        <v>Pér.01</v>
      </c>
      <c r="F8" s="10" t="s">
        <v>2</v>
      </c>
      <c r="G8" s="16"/>
      <c r="H8" s="20" t="str">
        <f>+'Total des coûts d''exploitation'!H8</f>
        <v>Pér.02</v>
      </c>
      <c r="I8" s="10" t="str">
        <f>F8</f>
        <v>(%)</v>
      </c>
      <c r="J8" s="16"/>
      <c r="K8" s="20" t="str">
        <f>+'Total des coûts d''exploitation'!K8</f>
        <v>Pér.03</v>
      </c>
      <c r="L8" s="10" t="str">
        <f>I8</f>
        <v>(%)</v>
      </c>
      <c r="M8" s="16"/>
      <c r="N8" s="20" t="str">
        <f>+'Total des coûts d''exploitation'!N8</f>
        <v>Pér.04</v>
      </c>
      <c r="O8" s="10" t="str">
        <f>L8</f>
        <v>(%)</v>
      </c>
      <c r="P8" s="17"/>
      <c r="Q8" s="20" t="str">
        <f>+'Total des coûts d''exploitation'!Q8</f>
        <v>Pér.05</v>
      </c>
      <c r="R8" s="10" t="str">
        <f>O8</f>
        <v>(%)</v>
      </c>
      <c r="S8" s="17"/>
      <c r="T8" s="20" t="str">
        <f>+'Total des coûts d''exploitation'!T8</f>
        <v>Pér.06</v>
      </c>
      <c r="U8" s="10" t="str">
        <f>R8</f>
        <v>(%)</v>
      </c>
      <c r="V8" s="16"/>
      <c r="W8" s="20" t="str">
        <f>+'Total des coûts d''exploitation'!W8</f>
        <v>Pér.07</v>
      </c>
      <c r="X8" s="10" t="str">
        <f>U8</f>
        <v>(%)</v>
      </c>
      <c r="Y8" s="16"/>
      <c r="Z8" s="20" t="str">
        <f>+'Total des coûts d''exploitation'!Z8</f>
        <v>Pér.08</v>
      </c>
      <c r="AA8" s="10" t="str">
        <f>X8</f>
        <v>(%)</v>
      </c>
      <c r="AB8" s="16"/>
      <c r="AC8" s="20" t="str">
        <f>+'Total des coûts d''exploitation'!AC8</f>
        <v>Pér.09</v>
      </c>
      <c r="AD8" s="10" t="str">
        <f>AA8</f>
        <v>(%)</v>
      </c>
      <c r="AE8" s="16"/>
      <c r="AF8" s="20" t="str">
        <f>+'Total des coûts d''exploitation'!AF8</f>
        <v>Pér.10</v>
      </c>
      <c r="AG8" s="10" t="str">
        <f>AD8</f>
        <v>(%)</v>
      </c>
      <c r="AH8" s="16"/>
      <c r="AI8" s="20" t="str">
        <f>+'Total des coûts d''exploitation'!AI8</f>
        <v>Pér.11</v>
      </c>
      <c r="AJ8" s="10" t="str">
        <f>AG8</f>
        <v>(%)</v>
      </c>
      <c r="AK8" s="16"/>
      <c r="AL8" s="20" t="str">
        <f>+'Total des coûts d''exploitation'!AL8</f>
        <v>Pér.12</v>
      </c>
      <c r="AM8" s="10" t="str">
        <f>AJ8</f>
        <v>(%)</v>
      </c>
      <c r="AN8" s="18" t="s">
        <v>0</v>
      </c>
      <c r="AO8" s="16"/>
      <c r="AP8" s="20" t="str">
        <f>+'Total des coûts d''exploitation'!AP8</f>
        <v>Total</v>
      </c>
      <c r="AQ8" s="10" t="str">
        <f>AM8</f>
        <v>(%)</v>
      </c>
    </row>
    <row r="9" spans="2:56" ht="14" thickBot="1" x14ac:dyDescent="0.2">
      <c r="B9" s="39"/>
      <c r="C9" s="40">
        <f>AP24/$C$7</f>
        <v>1.2</v>
      </c>
      <c r="E9" s="60" t="str">
        <f>+'Total des coûts d''exploitation'!E9</f>
        <v>Janvier 2023</v>
      </c>
      <c r="F9" s="83"/>
      <c r="G9" s="84"/>
      <c r="H9" s="60" t="str">
        <f>+'Total des coûts d''exploitation'!H9</f>
        <v>Février 2024</v>
      </c>
      <c r="I9" s="85"/>
      <c r="J9" s="84"/>
      <c r="K9" s="60" t="str">
        <f>+'Total des coûts d''exploitation'!K9</f>
        <v>Mars 2024</v>
      </c>
      <c r="L9" s="85"/>
      <c r="M9" s="84"/>
      <c r="N9" s="60" t="str">
        <f>+'Total des coûts d''exploitation'!N9</f>
        <v>Avril 2024</v>
      </c>
      <c r="O9" s="83"/>
      <c r="P9" s="86"/>
      <c r="Q9" s="60" t="str">
        <f>+'Total des coûts d''exploitation'!Q9</f>
        <v>Mai 2024</v>
      </c>
      <c r="R9" s="83"/>
      <c r="S9" s="86"/>
      <c r="T9" s="60" t="str">
        <f>+'Total des coûts d''exploitation'!T9</f>
        <v>Juin 2024</v>
      </c>
      <c r="U9" s="85"/>
      <c r="V9" s="84"/>
      <c r="W9" s="60" t="str">
        <f>+'Total des coûts d''exploitation'!W9</f>
        <v>Juillet 2024</v>
      </c>
      <c r="X9" s="85"/>
      <c r="Y9" s="84"/>
      <c r="Z9" s="60" t="str">
        <f>+'Total des coûts d''exploitation'!Z9</f>
        <v>Août 2024</v>
      </c>
      <c r="AA9" s="85"/>
      <c r="AB9" s="84"/>
      <c r="AC9" s="60" t="str">
        <f>+'Total des coûts d''exploitation'!AC9</f>
        <v>Septembre 2024</v>
      </c>
      <c r="AD9" s="85"/>
      <c r="AE9" s="84"/>
      <c r="AF9" s="60" t="str">
        <f>+'Total des coûts d''exploitation'!AF9</f>
        <v>Octobre 2024</v>
      </c>
      <c r="AG9" s="85"/>
      <c r="AH9" s="84"/>
      <c r="AI9" s="60" t="str">
        <f>+'Total des coûts d''exploitation'!AI9</f>
        <v>Novembre 2024</v>
      </c>
      <c r="AJ9" s="85"/>
      <c r="AK9" s="84"/>
      <c r="AL9" s="60" t="str">
        <f>+'Total des coûts d''exploitation'!AL9</f>
        <v>Décembre 2024</v>
      </c>
      <c r="AM9" s="85"/>
      <c r="AN9" s="84"/>
      <c r="AO9" s="84"/>
      <c r="AP9" s="60" t="str">
        <f>+'Total des coûts d''exploitation'!AP9</f>
        <v>Année</v>
      </c>
      <c r="AQ9" s="87"/>
      <c r="AR9" s="63"/>
      <c r="AS9" s="63"/>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tr">
        <f>+'État des Résultats'!C20</f>
        <v>Total des salaires</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75">
        <v>6100</v>
      </c>
      <c r="C13" s="76" t="s">
        <v>197</v>
      </c>
      <c r="E13" s="50">
        <v>1</v>
      </c>
      <c r="F13" s="57">
        <f t="shared" ref="F13:F22" si="0">E13/E$24</f>
        <v>0.1</v>
      </c>
      <c r="H13" s="47">
        <v>1</v>
      </c>
      <c r="I13" s="57">
        <f t="shared" ref="I13:I22" si="1">H13/H$24</f>
        <v>0.1</v>
      </c>
      <c r="J13" s="31"/>
      <c r="K13" s="47">
        <v>1</v>
      </c>
      <c r="L13" s="57">
        <f t="shared" ref="L13:L22" si="2">K13/K$24</f>
        <v>0.1</v>
      </c>
      <c r="M13" s="31"/>
      <c r="N13" s="47">
        <v>1</v>
      </c>
      <c r="O13" s="57">
        <f t="shared" ref="O13:O22" si="3">N13/N$24</f>
        <v>0.1</v>
      </c>
      <c r="P13" s="31"/>
      <c r="Q13" s="47">
        <v>1</v>
      </c>
      <c r="R13" s="57">
        <f t="shared" ref="R13:R22" si="4">Q13/Q$24</f>
        <v>0.1</v>
      </c>
      <c r="S13" s="31"/>
      <c r="T13" s="47">
        <v>1</v>
      </c>
      <c r="U13" s="57">
        <f t="shared" ref="U13:U22" si="5">T13/T$24</f>
        <v>0.1</v>
      </c>
      <c r="V13" s="31"/>
      <c r="W13" s="47">
        <v>1</v>
      </c>
      <c r="X13" s="57">
        <f t="shared" ref="X13:X22" si="6">W13/W$24</f>
        <v>0.1</v>
      </c>
      <c r="Y13" s="31"/>
      <c r="Z13" s="47">
        <v>1</v>
      </c>
      <c r="AA13" s="57">
        <f t="shared" ref="AA13:AA22" si="7">Z13/Z$24</f>
        <v>0.1</v>
      </c>
      <c r="AB13" s="31"/>
      <c r="AC13" s="47">
        <v>1</v>
      </c>
      <c r="AD13" s="57">
        <f t="shared" ref="AD13:AD22" si="8">AC13/AC$24</f>
        <v>0.1</v>
      </c>
      <c r="AE13" s="31"/>
      <c r="AF13" s="47">
        <v>1</v>
      </c>
      <c r="AG13" s="57">
        <f t="shared" ref="AG13:AG22" si="9">AF13/AF$24</f>
        <v>0.1</v>
      </c>
      <c r="AH13" s="31"/>
      <c r="AI13" s="47">
        <v>1</v>
      </c>
      <c r="AJ13" s="57">
        <f t="shared" ref="AJ13:AJ22" si="10">AI13/AI$24</f>
        <v>0.1</v>
      </c>
      <c r="AK13" s="31"/>
      <c r="AL13" s="47">
        <v>1</v>
      </c>
      <c r="AM13" s="57">
        <f t="shared" ref="AM13:AM22" si="11">AL13/AL$24</f>
        <v>0.1</v>
      </c>
      <c r="AN13" s="31"/>
      <c r="AO13" s="31"/>
      <c r="AP13" s="53">
        <f>SUM(+$AL13+$AI13+$AF13+$AC13+$Z13+$W13+$T13+$Q13+$N13+$K13+$H13+$E13)</f>
        <v>12</v>
      </c>
      <c r="AQ13" s="54">
        <f t="shared" ref="AQ13:AQ22" si="12">AP13/AP$24</f>
        <v>0.1</v>
      </c>
      <c r="AR13" s="31"/>
      <c r="AS13" s="31"/>
      <c r="AT13" s="31"/>
      <c r="AU13" s="31"/>
      <c r="AV13" s="31"/>
      <c r="AW13" s="31"/>
      <c r="AX13" s="31"/>
      <c r="AY13" s="31"/>
      <c r="AZ13" s="31"/>
      <c r="BA13" s="31"/>
      <c r="BB13" s="31"/>
      <c r="BC13" s="31"/>
    </row>
    <row r="14" spans="2:56" x14ac:dyDescent="0.15">
      <c r="B14" s="75">
        <v>6200</v>
      </c>
      <c r="C14" s="76" t="s">
        <v>198</v>
      </c>
      <c r="E14" s="50">
        <v>1</v>
      </c>
      <c r="F14" s="57">
        <f t="shared" si="0"/>
        <v>0.1</v>
      </c>
      <c r="H14" s="47">
        <v>1</v>
      </c>
      <c r="I14" s="57">
        <f t="shared" si="1"/>
        <v>0.1</v>
      </c>
      <c r="J14" s="31"/>
      <c r="K14" s="47">
        <v>1</v>
      </c>
      <c r="L14" s="57">
        <f t="shared" si="2"/>
        <v>0.1</v>
      </c>
      <c r="M14" s="31"/>
      <c r="N14" s="47">
        <v>1</v>
      </c>
      <c r="O14" s="57">
        <f t="shared" si="3"/>
        <v>0.1</v>
      </c>
      <c r="P14" s="31"/>
      <c r="Q14" s="47">
        <v>1</v>
      </c>
      <c r="R14" s="57">
        <f t="shared" si="4"/>
        <v>0.1</v>
      </c>
      <c r="S14" s="31"/>
      <c r="T14" s="47">
        <v>1</v>
      </c>
      <c r="U14" s="57">
        <f t="shared" si="5"/>
        <v>0.1</v>
      </c>
      <c r="V14" s="31"/>
      <c r="W14" s="47">
        <v>1</v>
      </c>
      <c r="X14" s="57">
        <f t="shared" si="6"/>
        <v>0.1</v>
      </c>
      <c r="Y14" s="31"/>
      <c r="Z14" s="47">
        <v>1</v>
      </c>
      <c r="AA14" s="57">
        <f t="shared" si="7"/>
        <v>0.1</v>
      </c>
      <c r="AB14" s="31"/>
      <c r="AC14" s="47">
        <v>1</v>
      </c>
      <c r="AD14" s="57">
        <f t="shared" si="8"/>
        <v>0.1</v>
      </c>
      <c r="AE14" s="31"/>
      <c r="AF14" s="47">
        <v>1</v>
      </c>
      <c r="AG14" s="57">
        <f t="shared" si="9"/>
        <v>0.1</v>
      </c>
      <c r="AH14" s="31"/>
      <c r="AI14" s="47">
        <v>1</v>
      </c>
      <c r="AJ14" s="57">
        <f t="shared" si="10"/>
        <v>0.1</v>
      </c>
      <c r="AK14" s="31"/>
      <c r="AL14" s="47">
        <v>1</v>
      </c>
      <c r="AM14" s="57">
        <f t="shared" si="11"/>
        <v>0.1</v>
      </c>
      <c r="AN14" s="31"/>
      <c r="AO14" s="31"/>
      <c r="AP14" s="53">
        <f>SUM(+$AL14+$AI14+$AF14+$AC14+$Z14+$W14+$T14+$Q14+$N14+$K14+$H14+$E14)</f>
        <v>12</v>
      </c>
      <c r="AQ14" s="54">
        <f t="shared" si="12"/>
        <v>0.1</v>
      </c>
      <c r="AR14" s="31"/>
      <c r="AS14" s="31"/>
      <c r="AT14" s="31"/>
      <c r="AU14" s="31"/>
      <c r="AV14" s="31"/>
      <c r="AW14" s="31"/>
      <c r="AX14" s="31"/>
      <c r="AY14" s="31"/>
      <c r="AZ14" s="31"/>
      <c r="BA14" s="31"/>
      <c r="BB14" s="31"/>
      <c r="BC14" s="31"/>
    </row>
    <row r="15" spans="2:56" x14ac:dyDescent="0.15">
      <c r="B15" s="77">
        <v>6300</v>
      </c>
      <c r="C15" s="76" t="s">
        <v>199</v>
      </c>
      <c r="E15" s="51">
        <v>1</v>
      </c>
      <c r="F15" s="58">
        <f t="shared" si="0"/>
        <v>0.1</v>
      </c>
      <c r="H15" s="48">
        <v>1</v>
      </c>
      <c r="I15" s="58">
        <f t="shared" si="1"/>
        <v>0.1</v>
      </c>
      <c r="J15" s="31"/>
      <c r="K15" s="48">
        <v>1</v>
      </c>
      <c r="L15" s="58">
        <f t="shared" si="2"/>
        <v>0.1</v>
      </c>
      <c r="M15" s="31"/>
      <c r="N15" s="48">
        <v>1</v>
      </c>
      <c r="O15" s="58">
        <f t="shared" si="3"/>
        <v>0.1</v>
      </c>
      <c r="P15" s="31"/>
      <c r="Q15" s="48">
        <v>1</v>
      </c>
      <c r="R15" s="58">
        <f t="shared" si="4"/>
        <v>0.1</v>
      </c>
      <c r="S15" s="31"/>
      <c r="T15" s="48">
        <v>1</v>
      </c>
      <c r="U15" s="58">
        <f t="shared" si="5"/>
        <v>0.1</v>
      </c>
      <c r="V15" s="31"/>
      <c r="W15" s="48">
        <v>1</v>
      </c>
      <c r="X15" s="58">
        <f t="shared" si="6"/>
        <v>0.1</v>
      </c>
      <c r="Y15" s="31"/>
      <c r="Z15" s="48">
        <v>1</v>
      </c>
      <c r="AA15" s="58">
        <f t="shared" si="7"/>
        <v>0.1</v>
      </c>
      <c r="AB15" s="31"/>
      <c r="AC15" s="48">
        <v>1</v>
      </c>
      <c r="AD15" s="58">
        <f t="shared" si="8"/>
        <v>0.1</v>
      </c>
      <c r="AE15" s="31"/>
      <c r="AF15" s="48">
        <v>1</v>
      </c>
      <c r="AG15" s="58">
        <f t="shared" si="9"/>
        <v>0.1</v>
      </c>
      <c r="AH15" s="31"/>
      <c r="AI15" s="48">
        <v>1</v>
      </c>
      <c r="AJ15" s="58">
        <f t="shared" si="10"/>
        <v>0.1</v>
      </c>
      <c r="AK15" s="31"/>
      <c r="AL15" s="48">
        <v>1</v>
      </c>
      <c r="AM15" s="58">
        <f t="shared" si="11"/>
        <v>0.1</v>
      </c>
      <c r="AN15" s="31"/>
      <c r="AO15" s="31"/>
      <c r="AP15" s="53">
        <f>SUM(+$AL15+$AI15+$AF15+$AC15+$Z15+$W15+$T15+$Q15+$N15+$K15+$H15+$E15)</f>
        <v>12</v>
      </c>
      <c r="AQ15" s="55">
        <f t="shared" si="12"/>
        <v>0.1</v>
      </c>
      <c r="AR15" s="31"/>
      <c r="AS15" s="31"/>
      <c r="AT15" s="31"/>
      <c r="AU15" s="31"/>
      <c r="AV15" s="31"/>
      <c r="AW15" s="31"/>
      <c r="AX15" s="31"/>
      <c r="AY15" s="31"/>
      <c r="AZ15" s="31"/>
      <c r="BA15" s="31"/>
      <c r="BB15" s="31"/>
      <c r="BC15" s="31"/>
    </row>
    <row r="16" spans="2:56" x14ac:dyDescent="0.15">
      <c r="B16" s="77">
        <v>6400</v>
      </c>
      <c r="C16" s="76" t="s">
        <v>200</v>
      </c>
      <c r="E16" s="50">
        <v>1</v>
      </c>
      <c r="F16" s="58">
        <f t="shared" si="0"/>
        <v>0.1</v>
      </c>
      <c r="G16" s="32" t="s">
        <v>0</v>
      </c>
      <c r="H16" s="47">
        <v>1</v>
      </c>
      <c r="I16" s="58">
        <f t="shared" si="1"/>
        <v>0.1</v>
      </c>
      <c r="J16" s="31"/>
      <c r="K16" s="47">
        <v>1</v>
      </c>
      <c r="L16" s="58">
        <f t="shared" si="2"/>
        <v>0.1</v>
      </c>
      <c r="M16" s="31"/>
      <c r="N16" s="47">
        <v>1</v>
      </c>
      <c r="O16" s="58">
        <f t="shared" si="3"/>
        <v>0.1</v>
      </c>
      <c r="P16" s="31"/>
      <c r="Q16" s="47">
        <v>1</v>
      </c>
      <c r="R16" s="58">
        <f t="shared" si="4"/>
        <v>0.1</v>
      </c>
      <c r="S16" s="31"/>
      <c r="T16" s="47">
        <v>1</v>
      </c>
      <c r="U16" s="58">
        <f t="shared" si="5"/>
        <v>0.1</v>
      </c>
      <c r="V16" s="31"/>
      <c r="W16" s="47">
        <v>1</v>
      </c>
      <c r="X16" s="58">
        <f t="shared" si="6"/>
        <v>0.1</v>
      </c>
      <c r="Y16" s="31"/>
      <c r="Z16" s="47">
        <v>1</v>
      </c>
      <c r="AA16" s="58">
        <f t="shared" si="7"/>
        <v>0.1</v>
      </c>
      <c r="AB16" s="31"/>
      <c r="AC16" s="47">
        <v>1</v>
      </c>
      <c r="AD16" s="58">
        <f t="shared" si="8"/>
        <v>0.1</v>
      </c>
      <c r="AE16" s="31"/>
      <c r="AF16" s="47">
        <v>1</v>
      </c>
      <c r="AG16" s="58">
        <f t="shared" si="9"/>
        <v>0.1</v>
      </c>
      <c r="AH16" s="31"/>
      <c r="AI16" s="47">
        <v>1</v>
      </c>
      <c r="AJ16" s="58">
        <f t="shared" si="10"/>
        <v>0.1</v>
      </c>
      <c r="AK16" s="31"/>
      <c r="AL16" s="47">
        <v>1</v>
      </c>
      <c r="AM16" s="58">
        <f t="shared" si="11"/>
        <v>0.1</v>
      </c>
      <c r="AN16" s="31"/>
      <c r="AO16" s="31"/>
      <c r="AP16" s="53">
        <f t="shared" ref="AP16:AP22" si="13">SUM(+$AL16+$AI16+$AF16+$AC16+$Z16+$W16+$T16+$Q16+$N16+$K16+$H16+$E16)</f>
        <v>12</v>
      </c>
      <c r="AQ16" s="55">
        <f t="shared" si="12"/>
        <v>0.1</v>
      </c>
      <c r="AR16" s="31"/>
      <c r="AS16" s="31"/>
      <c r="AT16" s="31"/>
      <c r="AU16" s="31"/>
      <c r="AV16" s="31"/>
      <c r="AW16" s="31"/>
      <c r="AX16" s="31"/>
      <c r="AY16" s="31"/>
      <c r="AZ16" s="31"/>
      <c r="BA16" s="31"/>
      <c r="BB16" s="31"/>
      <c r="BC16" s="31"/>
    </row>
    <row r="17" spans="2:69" x14ac:dyDescent="0.15">
      <c r="B17" s="77">
        <v>6500</v>
      </c>
      <c r="C17" s="76" t="s">
        <v>201</v>
      </c>
      <c r="E17" s="50">
        <v>1</v>
      </c>
      <c r="F17" s="58">
        <f t="shared" si="0"/>
        <v>0.1</v>
      </c>
      <c r="H17" s="47">
        <v>1</v>
      </c>
      <c r="I17" s="58">
        <f t="shared" si="1"/>
        <v>0.1</v>
      </c>
      <c r="J17" s="31"/>
      <c r="K17" s="47">
        <v>1</v>
      </c>
      <c r="L17" s="58">
        <f t="shared" si="2"/>
        <v>0.1</v>
      </c>
      <c r="M17" s="31"/>
      <c r="N17" s="47">
        <v>1</v>
      </c>
      <c r="O17" s="58">
        <f t="shared" si="3"/>
        <v>0.1</v>
      </c>
      <c r="P17" s="31"/>
      <c r="Q17" s="47">
        <v>1</v>
      </c>
      <c r="R17" s="58">
        <f t="shared" si="4"/>
        <v>0.1</v>
      </c>
      <c r="S17" s="31"/>
      <c r="T17" s="47">
        <v>1</v>
      </c>
      <c r="U17" s="58">
        <f t="shared" si="5"/>
        <v>0.1</v>
      </c>
      <c r="V17" s="31"/>
      <c r="W17" s="47">
        <v>1</v>
      </c>
      <c r="X17" s="58">
        <f t="shared" si="6"/>
        <v>0.1</v>
      </c>
      <c r="Y17" s="31"/>
      <c r="Z17" s="47">
        <v>1</v>
      </c>
      <c r="AA17" s="58">
        <f t="shared" si="7"/>
        <v>0.1</v>
      </c>
      <c r="AB17" s="31"/>
      <c r="AC17" s="47">
        <v>1</v>
      </c>
      <c r="AD17" s="58">
        <f t="shared" si="8"/>
        <v>0.1</v>
      </c>
      <c r="AE17" s="31"/>
      <c r="AF17" s="47">
        <v>1</v>
      </c>
      <c r="AG17" s="58">
        <f t="shared" si="9"/>
        <v>0.1</v>
      </c>
      <c r="AH17" s="31"/>
      <c r="AI17" s="47">
        <v>1</v>
      </c>
      <c r="AJ17" s="58">
        <f t="shared" si="10"/>
        <v>0.1</v>
      </c>
      <c r="AK17" s="31"/>
      <c r="AL17" s="47">
        <v>1</v>
      </c>
      <c r="AM17" s="58">
        <f t="shared" si="11"/>
        <v>0.1</v>
      </c>
      <c r="AN17" s="31"/>
      <c r="AO17" s="31"/>
      <c r="AP17" s="53">
        <f t="shared" si="13"/>
        <v>12</v>
      </c>
      <c r="AQ17" s="55">
        <f t="shared" si="12"/>
        <v>0.1</v>
      </c>
      <c r="AR17" s="31"/>
      <c r="AS17" s="31"/>
      <c r="AT17" s="31"/>
      <c r="AU17" s="31"/>
      <c r="AV17" s="31"/>
      <c r="AW17" s="31"/>
      <c r="AX17" s="31"/>
      <c r="AY17" s="31"/>
      <c r="AZ17" s="31"/>
      <c r="BA17" s="31"/>
      <c r="BB17" s="31"/>
      <c r="BC17" s="31"/>
    </row>
    <row r="18" spans="2:69" x14ac:dyDescent="0.15">
      <c r="B18" s="77">
        <v>6600</v>
      </c>
      <c r="C18" s="76" t="s">
        <v>202</v>
      </c>
      <c r="E18" s="50">
        <v>1</v>
      </c>
      <c r="F18" s="58">
        <f t="shared" si="0"/>
        <v>0.1</v>
      </c>
      <c r="H18" s="47">
        <v>1</v>
      </c>
      <c r="I18" s="58">
        <f t="shared" si="1"/>
        <v>0.1</v>
      </c>
      <c r="J18" s="31"/>
      <c r="K18" s="47">
        <v>1</v>
      </c>
      <c r="L18" s="58">
        <f t="shared" si="2"/>
        <v>0.1</v>
      </c>
      <c r="M18" s="31"/>
      <c r="N18" s="47">
        <v>1</v>
      </c>
      <c r="O18" s="58">
        <f t="shared" si="3"/>
        <v>0.1</v>
      </c>
      <c r="P18" s="31"/>
      <c r="Q18" s="47">
        <v>1</v>
      </c>
      <c r="R18" s="58">
        <f t="shared" si="4"/>
        <v>0.1</v>
      </c>
      <c r="S18" s="31"/>
      <c r="T18" s="47">
        <v>1</v>
      </c>
      <c r="U18" s="58">
        <f t="shared" si="5"/>
        <v>0.1</v>
      </c>
      <c r="V18" s="31"/>
      <c r="W18" s="47">
        <v>1</v>
      </c>
      <c r="X18" s="58">
        <f t="shared" si="6"/>
        <v>0.1</v>
      </c>
      <c r="Y18" s="31"/>
      <c r="Z18" s="47">
        <v>1</v>
      </c>
      <c r="AA18" s="58">
        <f t="shared" si="7"/>
        <v>0.1</v>
      </c>
      <c r="AB18" s="31"/>
      <c r="AC18" s="47">
        <v>1</v>
      </c>
      <c r="AD18" s="58">
        <f t="shared" si="8"/>
        <v>0.1</v>
      </c>
      <c r="AE18" s="31"/>
      <c r="AF18" s="47">
        <v>1</v>
      </c>
      <c r="AG18" s="58">
        <f t="shared" si="9"/>
        <v>0.1</v>
      </c>
      <c r="AH18" s="31"/>
      <c r="AI18" s="47">
        <v>1</v>
      </c>
      <c r="AJ18" s="58">
        <f t="shared" si="10"/>
        <v>0.1</v>
      </c>
      <c r="AK18" s="31"/>
      <c r="AL18" s="47">
        <v>1</v>
      </c>
      <c r="AM18" s="58">
        <f t="shared" si="11"/>
        <v>0.1</v>
      </c>
      <c r="AN18" s="31"/>
      <c r="AO18" s="31"/>
      <c r="AP18" s="53">
        <f t="shared" si="13"/>
        <v>12</v>
      </c>
      <c r="AQ18" s="55">
        <f t="shared" si="12"/>
        <v>0.1</v>
      </c>
      <c r="AR18" s="31"/>
      <c r="AS18" s="31"/>
      <c r="AT18" s="31"/>
      <c r="AU18" s="31"/>
      <c r="AV18" s="31"/>
      <c r="AW18" s="31"/>
      <c r="AX18" s="31"/>
      <c r="AY18" s="31"/>
      <c r="AZ18" s="31"/>
      <c r="BA18" s="31"/>
      <c r="BB18" s="31"/>
      <c r="BC18" s="31"/>
    </row>
    <row r="19" spans="2:69" x14ac:dyDescent="0.15">
      <c r="B19" s="77">
        <v>6700</v>
      </c>
      <c r="C19" s="76" t="s">
        <v>203</v>
      </c>
      <c r="E19" s="50">
        <v>1</v>
      </c>
      <c r="F19" s="58">
        <f t="shared" si="0"/>
        <v>0.1</v>
      </c>
      <c r="H19" s="47">
        <v>1</v>
      </c>
      <c r="I19" s="58">
        <f t="shared" si="1"/>
        <v>0.1</v>
      </c>
      <c r="J19" s="31"/>
      <c r="K19" s="47">
        <v>1</v>
      </c>
      <c r="L19" s="58">
        <f t="shared" si="2"/>
        <v>0.1</v>
      </c>
      <c r="M19" s="31"/>
      <c r="N19" s="47">
        <v>1</v>
      </c>
      <c r="O19" s="58">
        <f t="shared" si="3"/>
        <v>0.1</v>
      </c>
      <c r="P19" s="31"/>
      <c r="Q19" s="47">
        <v>1</v>
      </c>
      <c r="R19" s="58">
        <f t="shared" si="4"/>
        <v>0.1</v>
      </c>
      <c r="S19" s="31"/>
      <c r="T19" s="47">
        <v>1</v>
      </c>
      <c r="U19" s="58">
        <f t="shared" si="5"/>
        <v>0.1</v>
      </c>
      <c r="V19" s="31"/>
      <c r="W19" s="47">
        <v>1</v>
      </c>
      <c r="X19" s="58">
        <f t="shared" si="6"/>
        <v>0.1</v>
      </c>
      <c r="Y19" s="31"/>
      <c r="Z19" s="47">
        <v>1</v>
      </c>
      <c r="AA19" s="58">
        <f t="shared" si="7"/>
        <v>0.1</v>
      </c>
      <c r="AB19" s="31"/>
      <c r="AC19" s="47">
        <v>1</v>
      </c>
      <c r="AD19" s="58">
        <f t="shared" si="8"/>
        <v>0.1</v>
      </c>
      <c r="AE19" s="31"/>
      <c r="AF19" s="47">
        <v>1</v>
      </c>
      <c r="AG19" s="58">
        <f t="shared" si="9"/>
        <v>0.1</v>
      </c>
      <c r="AH19" s="31"/>
      <c r="AI19" s="47">
        <v>1</v>
      </c>
      <c r="AJ19" s="58">
        <f t="shared" si="10"/>
        <v>0.1</v>
      </c>
      <c r="AK19" s="31"/>
      <c r="AL19" s="47">
        <v>1</v>
      </c>
      <c r="AM19" s="58">
        <f t="shared" si="11"/>
        <v>0.1</v>
      </c>
      <c r="AN19" s="31"/>
      <c r="AO19" s="31"/>
      <c r="AP19" s="53">
        <f t="shared" si="13"/>
        <v>12</v>
      </c>
      <c r="AQ19" s="55">
        <f t="shared" si="12"/>
        <v>0.1</v>
      </c>
      <c r="AR19" s="31"/>
      <c r="AS19" s="33"/>
      <c r="AT19" s="31"/>
      <c r="AU19" s="31"/>
      <c r="AV19" s="31"/>
      <c r="AW19" s="31"/>
      <c r="AX19" s="31"/>
      <c r="AY19" s="31"/>
      <c r="AZ19" s="31"/>
      <c r="BA19" s="31"/>
      <c r="BB19" s="31"/>
      <c r="BC19" s="31"/>
    </row>
    <row r="20" spans="2:69" x14ac:dyDescent="0.15">
      <c r="B20" s="77">
        <v>6800</v>
      </c>
      <c r="C20" s="76" t="s">
        <v>204</v>
      </c>
      <c r="E20" s="50">
        <v>1</v>
      </c>
      <c r="F20" s="58">
        <f t="shared" si="0"/>
        <v>0.1</v>
      </c>
      <c r="H20" s="47">
        <v>1</v>
      </c>
      <c r="I20" s="58">
        <f t="shared" si="1"/>
        <v>0.1</v>
      </c>
      <c r="J20" s="31"/>
      <c r="K20" s="47">
        <v>1</v>
      </c>
      <c r="L20" s="58">
        <f t="shared" si="2"/>
        <v>0.1</v>
      </c>
      <c r="M20" s="31"/>
      <c r="N20" s="47">
        <v>1</v>
      </c>
      <c r="O20" s="58">
        <f t="shared" si="3"/>
        <v>0.1</v>
      </c>
      <c r="P20" s="31"/>
      <c r="Q20" s="47">
        <v>1</v>
      </c>
      <c r="R20" s="58">
        <f t="shared" si="4"/>
        <v>0.1</v>
      </c>
      <c r="S20" s="31"/>
      <c r="T20" s="47">
        <v>1</v>
      </c>
      <c r="U20" s="58">
        <f t="shared" si="5"/>
        <v>0.1</v>
      </c>
      <c r="V20" s="31"/>
      <c r="W20" s="47">
        <v>1</v>
      </c>
      <c r="X20" s="58">
        <f t="shared" si="6"/>
        <v>0.1</v>
      </c>
      <c r="Y20" s="31"/>
      <c r="Z20" s="47">
        <v>1</v>
      </c>
      <c r="AA20" s="58">
        <f t="shared" si="7"/>
        <v>0.1</v>
      </c>
      <c r="AB20" s="31"/>
      <c r="AC20" s="47">
        <v>1</v>
      </c>
      <c r="AD20" s="58">
        <f t="shared" si="8"/>
        <v>0.1</v>
      </c>
      <c r="AE20" s="31"/>
      <c r="AF20" s="47">
        <v>1</v>
      </c>
      <c r="AG20" s="58">
        <f t="shared" si="9"/>
        <v>0.1</v>
      </c>
      <c r="AH20" s="31"/>
      <c r="AI20" s="47">
        <v>1</v>
      </c>
      <c r="AJ20" s="58">
        <f t="shared" si="10"/>
        <v>0.1</v>
      </c>
      <c r="AK20" s="31"/>
      <c r="AL20" s="47">
        <v>1</v>
      </c>
      <c r="AM20" s="58">
        <f t="shared" si="11"/>
        <v>0.1</v>
      </c>
      <c r="AN20" s="31"/>
      <c r="AO20" s="31"/>
      <c r="AP20" s="53">
        <f t="shared" si="13"/>
        <v>12</v>
      </c>
      <c r="AQ20" s="55">
        <f t="shared" si="12"/>
        <v>0.1</v>
      </c>
      <c r="AR20" s="31"/>
      <c r="AS20" s="31"/>
      <c r="AT20" s="31"/>
      <c r="AU20" s="31"/>
      <c r="AV20" s="31"/>
      <c r="AW20" s="31"/>
      <c r="AX20" s="31"/>
      <c r="AY20" s="31"/>
      <c r="AZ20" s="31"/>
      <c r="BA20" s="31"/>
      <c r="BB20" s="31"/>
      <c r="BC20" s="31"/>
    </row>
    <row r="21" spans="2:69" x14ac:dyDescent="0.15">
      <c r="B21" s="77">
        <v>6900</v>
      </c>
      <c r="C21" s="76" t="s">
        <v>205</v>
      </c>
      <c r="E21" s="50">
        <v>1</v>
      </c>
      <c r="F21" s="58">
        <f t="shared" si="0"/>
        <v>0.1</v>
      </c>
      <c r="H21" s="47">
        <v>1</v>
      </c>
      <c r="I21" s="58">
        <f t="shared" si="1"/>
        <v>0.1</v>
      </c>
      <c r="J21" s="31"/>
      <c r="K21" s="47">
        <v>1</v>
      </c>
      <c r="L21" s="58">
        <f t="shared" si="2"/>
        <v>0.1</v>
      </c>
      <c r="M21" s="31"/>
      <c r="N21" s="47">
        <v>1</v>
      </c>
      <c r="O21" s="58">
        <f t="shared" si="3"/>
        <v>0.1</v>
      </c>
      <c r="P21" s="31"/>
      <c r="Q21" s="47">
        <v>1</v>
      </c>
      <c r="R21" s="58">
        <f t="shared" si="4"/>
        <v>0.1</v>
      </c>
      <c r="S21" s="31"/>
      <c r="T21" s="47">
        <v>1</v>
      </c>
      <c r="U21" s="58">
        <f t="shared" si="5"/>
        <v>0.1</v>
      </c>
      <c r="V21" s="31"/>
      <c r="W21" s="47">
        <v>1</v>
      </c>
      <c r="X21" s="58">
        <f t="shared" si="6"/>
        <v>0.1</v>
      </c>
      <c r="Y21" s="31"/>
      <c r="Z21" s="47">
        <v>1</v>
      </c>
      <c r="AA21" s="58">
        <f t="shared" si="7"/>
        <v>0.1</v>
      </c>
      <c r="AB21" s="31"/>
      <c r="AC21" s="47">
        <v>1</v>
      </c>
      <c r="AD21" s="58">
        <f t="shared" si="8"/>
        <v>0.1</v>
      </c>
      <c r="AE21" s="31"/>
      <c r="AF21" s="47">
        <v>1</v>
      </c>
      <c r="AG21" s="58">
        <f t="shared" si="9"/>
        <v>0.1</v>
      </c>
      <c r="AH21" s="31"/>
      <c r="AI21" s="47">
        <v>1</v>
      </c>
      <c r="AJ21" s="58">
        <f t="shared" si="10"/>
        <v>0.1</v>
      </c>
      <c r="AK21" s="31"/>
      <c r="AL21" s="47">
        <v>1</v>
      </c>
      <c r="AM21" s="58">
        <f t="shared" si="11"/>
        <v>0.1</v>
      </c>
      <c r="AN21" s="31"/>
      <c r="AO21" s="31"/>
      <c r="AP21" s="53">
        <f t="shared" si="13"/>
        <v>12</v>
      </c>
      <c r="AQ21" s="55">
        <f t="shared" si="12"/>
        <v>0.1</v>
      </c>
      <c r="AR21" s="31"/>
      <c r="AS21" s="31"/>
      <c r="AT21" s="31"/>
      <c r="AU21" s="31"/>
      <c r="AV21" s="31"/>
      <c r="AW21" s="31"/>
      <c r="AX21" s="31"/>
      <c r="AY21" s="31"/>
      <c r="AZ21" s="31"/>
      <c r="BA21" s="31"/>
      <c r="BB21" s="31"/>
      <c r="BC21" s="31"/>
    </row>
    <row r="22" spans="2:69" x14ac:dyDescent="0.15">
      <c r="B22" s="77">
        <v>6999</v>
      </c>
      <c r="C22" s="76" t="s">
        <v>206</v>
      </c>
      <c r="E22" s="50">
        <v>1</v>
      </c>
      <c r="F22" s="65">
        <f t="shared" si="0"/>
        <v>0.1</v>
      </c>
      <c r="H22" s="47">
        <v>1</v>
      </c>
      <c r="I22" s="65">
        <f t="shared" si="1"/>
        <v>0.1</v>
      </c>
      <c r="J22" s="31"/>
      <c r="K22" s="47">
        <v>1</v>
      </c>
      <c r="L22" s="65">
        <f t="shared" si="2"/>
        <v>0.1</v>
      </c>
      <c r="M22" s="31"/>
      <c r="N22" s="47">
        <v>1</v>
      </c>
      <c r="O22" s="65">
        <f t="shared" si="3"/>
        <v>0.1</v>
      </c>
      <c r="P22" s="31"/>
      <c r="Q22" s="47">
        <v>1</v>
      </c>
      <c r="R22" s="65">
        <f t="shared" si="4"/>
        <v>0.1</v>
      </c>
      <c r="S22" s="31"/>
      <c r="T22" s="47">
        <v>1</v>
      </c>
      <c r="U22" s="65">
        <f t="shared" si="5"/>
        <v>0.1</v>
      </c>
      <c r="V22" s="31"/>
      <c r="W22" s="47">
        <v>1</v>
      </c>
      <c r="X22" s="65">
        <f t="shared" si="6"/>
        <v>0.1</v>
      </c>
      <c r="Y22" s="31"/>
      <c r="Z22" s="47">
        <v>1</v>
      </c>
      <c r="AA22" s="65">
        <f t="shared" si="7"/>
        <v>0.1</v>
      </c>
      <c r="AB22" s="31"/>
      <c r="AC22" s="47">
        <v>1</v>
      </c>
      <c r="AD22" s="65">
        <f t="shared" si="8"/>
        <v>0.1</v>
      </c>
      <c r="AE22" s="31"/>
      <c r="AF22" s="47">
        <v>1</v>
      </c>
      <c r="AG22" s="65">
        <f t="shared" si="9"/>
        <v>0.1</v>
      </c>
      <c r="AH22" s="31"/>
      <c r="AI22" s="47">
        <v>1</v>
      </c>
      <c r="AJ22" s="65">
        <f t="shared" si="10"/>
        <v>0.1</v>
      </c>
      <c r="AK22" s="31"/>
      <c r="AL22" s="47">
        <v>1</v>
      </c>
      <c r="AM22" s="65">
        <f t="shared" si="11"/>
        <v>0.1</v>
      </c>
      <c r="AN22" s="31"/>
      <c r="AO22" s="31"/>
      <c r="AP22" s="53">
        <f t="shared" si="13"/>
        <v>12</v>
      </c>
      <c r="AQ22" s="66">
        <f t="shared" si="12"/>
        <v>0.1</v>
      </c>
      <c r="AR22" s="31"/>
      <c r="AS22" s="31"/>
      <c r="AT22" s="31"/>
      <c r="AU22" s="31"/>
      <c r="AV22" s="31"/>
      <c r="AW22" s="31"/>
      <c r="AX22" s="31"/>
      <c r="AY22" s="31"/>
      <c r="AZ22" s="31"/>
      <c r="BA22" s="31"/>
      <c r="BB22" s="31"/>
      <c r="BC22" s="31"/>
    </row>
    <row r="23" spans="2:69" ht="14" thickBot="1" x14ac:dyDescent="0.2">
      <c r="B23" s="69" t="s">
        <v>0</v>
      </c>
      <c r="C23" s="70"/>
      <c r="E23" s="71" t="s">
        <v>0</v>
      </c>
      <c r="F23" s="72" t="s">
        <v>0</v>
      </c>
      <c r="H23" s="71" t="s">
        <v>0</v>
      </c>
      <c r="I23" s="72" t="s">
        <v>0</v>
      </c>
      <c r="K23" s="71" t="s">
        <v>0</v>
      </c>
      <c r="L23" s="72" t="s">
        <v>0</v>
      </c>
      <c r="N23" s="71" t="s">
        <v>0</v>
      </c>
      <c r="O23" s="72" t="s">
        <v>0</v>
      </c>
      <c r="Q23" s="71" t="s">
        <v>0</v>
      </c>
      <c r="R23" s="72" t="s">
        <v>0</v>
      </c>
      <c r="S23" s="73"/>
      <c r="T23" s="71" t="s">
        <v>0</v>
      </c>
      <c r="U23" s="72" t="s">
        <v>0</v>
      </c>
      <c r="W23" s="71" t="s">
        <v>0</v>
      </c>
      <c r="X23" s="72" t="s">
        <v>0</v>
      </c>
      <c r="Z23" s="71" t="s">
        <v>0</v>
      </c>
      <c r="AA23" s="72" t="s">
        <v>0</v>
      </c>
      <c r="AC23" s="71" t="s">
        <v>0</v>
      </c>
      <c r="AD23" s="72" t="s">
        <v>0</v>
      </c>
      <c r="AF23" s="71" t="s">
        <v>0</v>
      </c>
      <c r="AG23" s="72" t="str">
        <f>+AD23</f>
        <v xml:space="preserve"> </v>
      </c>
      <c r="AI23" s="71" t="s">
        <v>0</v>
      </c>
      <c r="AJ23" s="72" t="str">
        <f>+AG23</f>
        <v xml:space="preserve"> </v>
      </c>
      <c r="AL23" s="71" t="s">
        <v>0</v>
      </c>
      <c r="AM23" s="72" t="str">
        <f>+AJ23</f>
        <v xml:space="preserve"> </v>
      </c>
      <c r="AP23" s="53" t="s">
        <v>0</v>
      </c>
      <c r="AQ23" s="74" t="s">
        <v>0</v>
      </c>
    </row>
    <row r="24" spans="2:69" ht="15" thickTop="1" thickBot="1" x14ac:dyDescent="0.2">
      <c r="B24" s="34">
        <v>6000</v>
      </c>
      <c r="C24" s="35" t="s">
        <v>117</v>
      </c>
      <c r="D24" s="36"/>
      <c r="E24" s="49">
        <f>SUM(E13:E23)</f>
        <v>10</v>
      </c>
      <c r="F24" s="37">
        <f>SUM(F13:F22)</f>
        <v>0.99999999999999989</v>
      </c>
      <c r="G24" s="36"/>
      <c r="H24" s="52">
        <f>SUM(H13:H23)</f>
        <v>10</v>
      </c>
      <c r="I24" s="37">
        <f>SUM(I13:I22)</f>
        <v>0.99999999999999989</v>
      </c>
      <c r="J24" s="36"/>
      <c r="K24" s="49">
        <f>SUM(K13:K23)</f>
        <v>10</v>
      </c>
      <c r="L24" s="37">
        <f>SUM(L13:L22)</f>
        <v>0.99999999999999989</v>
      </c>
      <c r="M24" s="36"/>
      <c r="N24" s="49">
        <f>SUM(N13:N23)</f>
        <v>10</v>
      </c>
      <c r="O24" s="37">
        <f>SUM(O13:O22)</f>
        <v>0.99999999999999989</v>
      </c>
      <c r="P24" s="36"/>
      <c r="Q24" s="49">
        <f>SUM(Q13:Q23)</f>
        <v>10</v>
      </c>
      <c r="R24" s="37">
        <f>SUM(R13:R22)</f>
        <v>0.99999999999999989</v>
      </c>
      <c r="S24" s="36"/>
      <c r="T24" s="49">
        <f>SUM(T13:T23)</f>
        <v>10</v>
      </c>
      <c r="U24" s="37">
        <f>SUM(U13:U22)</f>
        <v>0.99999999999999989</v>
      </c>
      <c r="V24" s="36"/>
      <c r="W24" s="49">
        <f>SUM(W13:W23)</f>
        <v>10</v>
      </c>
      <c r="X24" s="37">
        <f>SUM(X13:X22)</f>
        <v>0.99999999999999989</v>
      </c>
      <c r="Y24" s="36"/>
      <c r="Z24" s="49">
        <f>SUM(Z13:Z23)</f>
        <v>10</v>
      </c>
      <c r="AA24" s="37">
        <f>SUM(AA13:AA22)</f>
        <v>0.99999999999999989</v>
      </c>
      <c r="AB24" s="36"/>
      <c r="AC24" s="49">
        <f>SUM(AC13:AC23)</f>
        <v>10</v>
      </c>
      <c r="AD24" s="37">
        <f>SUM(AD13:AD22)</f>
        <v>0.99999999999999989</v>
      </c>
      <c r="AE24" s="36"/>
      <c r="AF24" s="49">
        <f>SUM(AF13:AF23)</f>
        <v>10</v>
      </c>
      <c r="AG24" s="37">
        <f>SUM(AG13:AG22)</f>
        <v>0.99999999999999989</v>
      </c>
      <c r="AH24" s="36"/>
      <c r="AI24" s="49">
        <f>SUM(AI13:AI23)</f>
        <v>10</v>
      </c>
      <c r="AJ24" s="37">
        <f>SUM(AJ13:AJ22)</f>
        <v>0.99999999999999989</v>
      </c>
      <c r="AK24" s="36"/>
      <c r="AL24" s="49">
        <f>SUM(AL13:AL23)</f>
        <v>10</v>
      </c>
      <c r="AM24" s="37">
        <f>SUM(AM13:AM22)</f>
        <v>0.99999999999999989</v>
      </c>
      <c r="AN24" s="36"/>
      <c r="AO24" s="36"/>
      <c r="AP24" s="49">
        <f>SUM(AP13:AP23)</f>
        <v>120</v>
      </c>
      <c r="AQ24" s="37">
        <f>SUM(AQ13:AQ22)</f>
        <v>0.99999999999999989</v>
      </c>
      <c r="AR24" s="36"/>
      <c r="AS24" s="36"/>
      <c r="AT24" s="36"/>
      <c r="AU24" s="22"/>
    </row>
    <row r="25" spans="2:69" ht="14" thickTop="1" x14ac:dyDescent="0.15">
      <c r="L25" s="56"/>
      <c r="O25" s="56"/>
      <c r="R25" s="56"/>
      <c r="U25" s="56"/>
      <c r="X25" s="56"/>
      <c r="AA25" s="56"/>
      <c r="AD25" s="56"/>
      <c r="AG25" s="56"/>
      <c r="AJ25" s="56"/>
      <c r="AM25" s="56"/>
      <c r="AQ25" s="56"/>
    </row>
    <row r="26" spans="2:69" x14ac:dyDescent="0.15">
      <c r="R26" s="56"/>
      <c r="U26" s="56"/>
      <c r="X26" s="56"/>
      <c r="AD26" s="56"/>
      <c r="AG26" s="56"/>
      <c r="AJ26" s="56"/>
      <c r="AM26" s="56"/>
    </row>
    <row r="27" spans="2:69" x14ac:dyDescent="0.15">
      <c r="U27" s="56"/>
      <c r="AG27" s="56"/>
      <c r="AJ27" s="56"/>
      <c r="AM27" s="56"/>
    </row>
    <row r="28" spans="2:69" x14ac:dyDescent="0.15">
      <c r="C28" t="s">
        <v>0</v>
      </c>
      <c r="E28" t="s">
        <v>0</v>
      </c>
      <c r="G28" t="s">
        <v>0</v>
      </c>
      <c r="H28" t="s">
        <v>0</v>
      </c>
      <c r="U28" s="56"/>
      <c r="AG28" s="56"/>
      <c r="AJ28" s="56"/>
      <c r="AM28" s="56"/>
    </row>
    <row r="29" spans="2:69" x14ac:dyDescent="0.15">
      <c r="H29" t="s">
        <v>0</v>
      </c>
      <c r="AG29" s="56"/>
      <c r="AJ29" s="56"/>
      <c r="AM29" s="56"/>
    </row>
    <row r="30" spans="2:69" x14ac:dyDescent="0.15">
      <c r="H30" t="s">
        <v>0</v>
      </c>
      <c r="AM30" s="56"/>
    </row>
    <row r="31" spans="2:69" x14ac:dyDescent="0.15">
      <c r="H31" t="s">
        <v>0</v>
      </c>
      <c r="BB31" s="5"/>
      <c r="BC31" s="5"/>
      <c r="BD31" s="5"/>
      <c r="BE31" s="5"/>
      <c r="BF31" s="5"/>
      <c r="BG31" s="5"/>
      <c r="BH31" s="5"/>
      <c r="BI31" s="5"/>
      <c r="BJ31" s="5"/>
      <c r="BK31" s="5"/>
      <c r="BL31" s="5"/>
      <c r="BM31" s="5"/>
      <c r="BN31" s="5"/>
      <c r="BO31" s="5"/>
      <c r="BP31" s="5"/>
      <c r="BQ31" s="5"/>
    </row>
    <row r="32" spans="2:69" x14ac:dyDescent="0.15">
      <c r="H32" t="s">
        <v>0</v>
      </c>
    </row>
    <row r="33" spans="8:8" x14ac:dyDescent="0.15">
      <c r="H33" t="s">
        <v>0</v>
      </c>
    </row>
    <row r="43" spans="8:8" x14ac:dyDescent="0.15">
      <c r="H43"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90"/>
    <pageSetUpPr fitToPage="1"/>
  </sheetPr>
  <dimension ref="B1:BQ40"/>
  <sheetViews>
    <sheetView zoomScale="125" zoomScaleNormal="125" zoomScalePageLayoutView="125" workbookViewId="0">
      <selection activeCell="E6" sqref="E6"/>
    </sheetView>
  </sheetViews>
  <sheetFormatPr baseColWidth="10" defaultRowHeight="13" x14ac:dyDescent="0.15"/>
  <cols>
    <col min="1" max="1" width="2.1640625" customWidth="1"/>
    <col min="2" max="2" width="5.1640625" customWidth="1"/>
    <col min="3" max="3" width="42.5" customWidth="1"/>
    <col min="4" max="4" width="0.83203125" customWidth="1"/>
    <col min="5" max="5" width="17.1640625" bestFit="1" customWidth="1"/>
    <col min="6" max="6" width="7.83203125" customWidth="1"/>
    <col min="7" max="7" width="0.83203125" customWidth="1"/>
    <col min="8" max="8" width="14.33203125" customWidth="1"/>
    <col min="9" max="9" width="7.83203125" customWidth="1"/>
    <col min="10" max="10" width="0.83203125" customWidth="1"/>
    <col min="11" max="11" width="14.33203125" customWidth="1"/>
    <col min="12" max="12" width="7.83203125" customWidth="1"/>
    <col min="13" max="13" width="0.83203125" customWidth="1"/>
    <col min="14" max="14" width="14.33203125" customWidth="1"/>
    <col min="15" max="15" width="7.83203125" customWidth="1"/>
    <col min="16" max="16" width="0.83203125" customWidth="1"/>
    <col min="17" max="17" width="14.33203125" customWidth="1"/>
    <col min="18" max="18" width="7.83203125" customWidth="1"/>
    <col min="19" max="19" width="0.83203125" customWidth="1"/>
    <col min="20" max="20" width="14.33203125" customWidth="1"/>
    <col min="21" max="21" width="7.83203125" customWidth="1"/>
    <col min="22" max="22" width="0.83203125" customWidth="1"/>
    <col min="23" max="23" width="14.33203125" customWidth="1"/>
    <col min="24" max="24" width="7.83203125" customWidth="1"/>
    <col min="25" max="25" width="0.83203125" customWidth="1"/>
    <col min="26" max="26" width="14.33203125" customWidth="1"/>
    <col min="27" max="27" width="7.83203125" customWidth="1"/>
    <col min="28" max="28" width="0.83203125" customWidth="1"/>
    <col min="29" max="29" width="14.33203125" customWidth="1"/>
    <col min="30" max="30" width="7.83203125" customWidth="1"/>
    <col min="31" max="31" width="0.83203125" customWidth="1"/>
    <col min="32" max="32" width="14.33203125" customWidth="1"/>
    <col min="33" max="33" width="7.83203125" customWidth="1"/>
    <col min="34" max="34" width="0.83203125" customWidth="1"/>
    <col min="35" max="35" width="14.33203125" customWidth="1"/>
    <col min="36" max="36" width="7.83203125" customWidth="1"/>
    <col min="37" max="37" width="0.83203125" customWidth="1"/>
    <col min="38" max="38" width="14.33203125" customWidth="1"/>
    <col min="39" max="39" width="7.83203125" customWidth="1"/>
    <col min="40" max="41" width="0.83203125" customWidth="1"/>
    <col min="42" max="42" width="14.33203125" customWidth="1"/>
    <col min="43" max="43" width="8.1640625" customWidth="1"/>
    <col min="44" max="44" width="8.5" customWidth="1"/>
  </cols>
  <sheetData>
    <row r="1" spans="2:56" ht="14" thickBot="1" x14ac:dyDescent="0.2"/>
    <row r="2" spans="2:56" ht="14" thickTop="1" x14ac:dyDescent="0.15">
      <c r="B2" s="302" t="str">
        <f>'État des Résultats'!C2</f>
        <v>Votre entreprise inc.</v>
      </c>
      <c r="C2" s="303"/>
    </row>
    <row r="3" spans="2:56" x14ac:dyDescent="0.15">
      <c r="B3" s="304" t="str">
        <f>'État des Résultats'!C3</f>
        <v>Budget d’exploitation pour l’année 2024</v>
      </c>
      <c r="C3" s="305"/>
    </row>
    <row r="4" spans="2:56" ht="14" thickBot="1" x14ac:dyDescent="0.2">
      <c r="B4" s="306" t="str">
        <f>'État des Résultats'!C4</f>
        <v>Calendrier du 1er janvier 2024 au 31 décembre 2024</v>
      </c>
      <c r="C4" s="307"/>
    </row>
    <row r="5" spans="2:56" ht="15" thickTop="1" thickBot="1" x14ac:dyDescent="0.2"/>
    <row r="6" spans="2:56" ht="14" thickTop="1" x14ac:dyDescent="0.15">
      <c r="B6" s="1"/>
      <c r="C6" s="2" t="str">
        <f>'État des Résultats'!C6</f>
        <v>Nombre de chambres</v>
      </c>
      <c r="E6" s="3" t="str">
        <f>'Coût des marchandises vendues '!E6</f>
        <v>Coût / chambre / jour</v>
      </c>
      <c r="F6" s="4">
        <f>+E21/$C$7/31</f>
        <v>3.0322580645161287E-2</v>
      </c>
      <c r="G6" s="5"/>
      <c r="H6" s="3" t="str">
        <f>+E6</f>
        <v>Coût / chambre / jour</v>
      </c>
      <c r="I6" s="4">
        <f>+H21/$C$7/28</f>
        <v>3.3571428571428572E-2</v>
      </c>
      <c r="J6" s="5"/>
      <c r="K6" s="3" t="str">
        <f>+H6</f>
        <v>Coût / chambre / jour</v>
      </c>
      <c r="L6" s="4">
        <f>+K21/$C$7/31</f>
        <v>3.0322580645161287E-2</v>
      </c>
      <c r="M6" s="5"/>
      <c r="N6" s="3" t="str">
        <f>+K6</f>
        <v>Coût / chambre / jour</v>
      </c>
      <c r="O6" s="4">
        <f>+N21/$C$7/30</f>
        <v>3.1333333333333331E-2</v>
      </c>
      <c r="P6" s="6"/>
      <c r="Q6" s="3" t="str">
        <f>+N6</f>
        <v>Coût / chambre / jour</v>
      </c>
      <c r="R6" s="4">
        <f>+Q21/$C$7/31</f>
        <v>3.0322580645161287E-2</v>
      </c>
      <c r="S6" s="6"/>
      <c r="T6" s="3" t="str">
        <f>+Q6</f>
        <v>Coût / chambre / jour</v>
      </c>
      <c r="U6" s="4">
        <f>+T21/$C$7/30</f>
        <v>3.1333333333333331E-2</v>
      </c>
      <c r="V6" s="5"/>
      <c r="W6" s="3" t="str">
        <f>+T6</f>
        <v>Coût / chambre / jour</v>
      </c>
      <c r="X6" s="4">
        <f>+W21/$C$7/31</f>
        <v>3.0322580645161287E-2</v>
      </c>
      <c r="Y6" s="5"/>
      <c r="Z6" s="3" t="str">
        <f>+W6</f>
        <v>Coût / chambre / jour</v>
      </c>
      <c r="AA6" s="4">
        <f>+Z21/$C$7/31</f>
        <v>3.0322580645161287E-2</v>
      </c>
      <c r="AB6" s="5"/>
      <c r="AC6" s="3" t="str">
        <f>+Z6</f>
        <v>Coût / chambre / jour</v>
      </c>
      <c r="AD6" s="4">
        <f>+AC21/$C$7/30</f>
        <v>3.1333333333333331E-2</v>
      </c>
      <c r="AE6" s="5"/>
      <c r="AF6" s="3" t="str">
        <f>+AC6</f>
        <v>Coût / chambre / jour</v>
      </c>
      <c r="AG6" s="4">
        <f>+AF21/$C$7/31</f>
        <v>3.0322580645161287E-2</v>
      </c>
      <c r="AH6" s="5"/>
      <c r="AI6" s="3" t="str">
        <f>+AF6</f>
        <v>Coût / chambre / jour</v>
      </c>
      <c r="AJ6" s="4">
        <f>+AI21/$C$7/30</f>
        <v>3.1333333333333331E-2</v>
      </c>
      <c r="AK6" s="5"/>
      <c r="AL6" s="3" t="str">
        <f>+AI6</f>
        <v>Coût / chambre / jour</v>
      </c>
      <c r="AM6" s="4">
        <f>+AL21/$C$7/31</f>
        <v>3.0322580645161287E-2</v>
      </c>
      <c r="AN6" s="5"/>
      <c r="AO6" s="5"/>
      <c r="AP6" s="7" t="str">
        <f>+AL6</f>
        <v>Coût / chambre / jour</v>
      </c>
      <c r="AQ6" s="8">
        <f>+AP21/$C$7/365</f>
        <v>3.0904109589041093E-2</v>
      </c>
    </row>
    <row r="7" spans="2:56" x14ac:dyDescent="0.15">
      <c r="B7" s="9"/>
      <c r="C7" s="10">
        <f>'État des Résultats'!C7</f>
        <v>100</v>
      </c>
      <c r="E7" s="14">
        <f>+E21/$AP21</f>
        <v>8.3333333333333329E-2</v>
      </c>
      <c r="F7" s="11"/>
      <c r="H7" s="14">
        <f>+H21/$AP21</f>
        <v>8.3333333333333329E-2</v>
      </c>
      <c r="I7" s="11"/>
      <c r="K7" s="14">
        <f>+K21/$AP21</f>
        <v>8.3333333333333329E-2</v>
      </c>
      <c r="L7" s="15"/>
      <c r="N7" s="14">
        <f>+N21/$AP21</f>
        <v>8.3333333333333329E-2</v>
      </c>
      <c r="O7" s="15"/>
      <c r="P7" s="12"/>
      <c r="Q7" s="14">
        <f>+Q21/$AP21</f>
        <v>8.3333333333333329E-2</v>
      </c>
      <c r="R7" s="15"/>
      <c r="S7" s="12"/>
      <c r="T7" s="14">
        <f>+T21/$AP21</f>
        <v>8.3333333333333329E-2</v>
      </c>
      <c r="U7" s="15"/>
      <c r="W7" s="14">
        <f>+W21/$AP21</f>
        <v>8.3333333333333329E-2</v>
      </c>
      <c r="X7" s="15"/>
      <c r="Z7" s="14">
        <f>+Z21/$AP21</f>
        <v>8.3333333333333329E-2</v>
      </c>
      <c r="AA7" s="15"/>
      <c r="AC7" s="14">
        <f>+AC21/$AP21</f>
        <v>8.3333333333333329E-2</v>
      </c>
      <c r="AD7" s="15"/>
      <c r="AF7" s="14">
        <f>+AF21/$AP21</f>
        <v>8.3333333333333329E-2</v>
      </c>
      <c r="AG7" s="15"/>
      <c r="AI7" s="14">
        <f>+AI21/$AP21</f>
        <v>8.3333333333333329E-2</v>
      </c>
      <c r="AJ7" s="15"/>
      <c r="AL7" s="14">
        <f>+AL21/$AP21</f>
        <v>8.3333333333333329E-2</v>
      </c>
      <c r="AM7" s="15"/>
      <c r="AP7" s="19">
        <f>+AP21/$AP21</f>
        <v>1</v>
      </c>
      <c r="AQ7" s="13" t="s">
        <v>1</v>
      </c>
    </row>
    <row r="8" spans="2:56" x14ac:dyDescent="0.15">
      <c r="B8" s="9"/>
      <c r="C8" s="291" t="s">
        <v>237</v>
      </c>
      <c r="E8" s="20" t="str">
        <f>'État des Résultats'!E8</f>
        <v>Pér.01</v>
      </c>
      <c r="F8" s="10" t="str">
        <f>'État des Résultats'!F8</f>
        <v>(%)</v>
      </c>
      <c r="G8" s="16"/>
      <c r="H8" s="20" t="str">
        <f>'État des Résultats'!H8</f>
        <v>Pér.02</v>
      </c>
      <c r="I8" s="10" t="str">
        <f>F8</f>
        <v>(%)</v>
      </c>
      <c r="J8" s="16"/>
      <c r="K8" s="20" t="str">
        <f>'État des Résultats'!K8</f>
        <v>Pér.03</v>
      </c>
      <c r="L8" s="10" t="str">
        <f>I8</f>
        <v>(%)</v>
      </c>
      <c r="M8" s="16"/>
      <c r="N8" s="20" t="str">
        <f>'État des Résultats'!N8</f>
        <v>Pér.04</v>
      </c>
      <c r="O8" s="10" t="str">
        <f>L8</f>
        <v>(%)</v>
      </c>
      <c r="P8" s="17"/>
      <c r="Q8" s="20" t="str">
        <f>'État des Résultats'!Q8</f>
        <v>Pér.05</v>
      </c>
      <c r="R8" s="10" t="str">
        <f>O8</f>
        <v>(%)</v>
      </c>
      <c r="S8" s="17"/>
      <c r="T8" s="20" t="str">
        <f>'État des Résultats'!T8</f>
        <v>Pér.06</v>
      </c>
      <c r="U8" s="10" t="str">
        <f>R8</f>
        <v>(%)</v>
      </c>
      <c r="V8" s="16"/>
      <c r="W8" s="20" t="str">
        <f>'État des Résultats'!W8</f>
        <v>Pér.07</v>
      </c>
      <c r="X8" s="10" t="str">
        <f>U8</f>
        <v>(%)</v>
      </c>
      <c r="Y8" s="16"/>
      <c r="Z8" s="20" t="str">
        <f>'État des Résultats'!Z8</f>
        <v>Pér.08</v>
      </c>
      <c r="AA8" s="10" t="str">
        <f>X8</f>
        <v>(%)</v>
      </c>
      <c r="AB8" s="16"/>
      <c r="AC8" s="20" t="str">
        <f>'État des Résultats'!AC8</f>
        <v>Pér.09</v>
      </c>
      <c r="AD8" s="10" t="str">
        <f>AA8</f>
        <v>(%)</v>
      </c>
      <c r="AE8" s="16"/>
      <c r="AF8" s="20" t="str">
        <f>'État des Résultats'!AF8</f>
        <v>Pér.10</v>
      </c>
      <c r="AG8" s="10" t="str">
        <f>AD8</f>
        <v>(%)</v>
      </c>
      <c r="AH8" s="16"/>
      <c r="AI8" s="20" t="str">
        <f>'État des Résultats'!AI8</f>
        <v>Pér.11</v>
      </c>
      <c r="AJ8" s="10" t="str">
        <f>AG8</f>
        <v>(%)</v>
      </c>
      <c r="AK8" s="16"/>
      <c r="AL8" s="20" t="str">
        <f>'État des Résultats'!AL8</f>
        <v>Pér.12</v>
      </c>
      <c r="AM8" s="10" t="str">
        <f>AJ8</f>
        <v>(%)</v>
      </c>
      <c r="AN8" s="18" t="s">
        <v>0</v>
      </c>
      <c r="AO8" s="16"/>
      <c r="AP8" s="20" t="str">
        <f>'État des Résultats'!AP8</f>
        <v>Total</v>
      </c>
      <c r="AQ8" s="10" t="str">
        <f>AM8</f>
        <v>(%)</v>
      </c>
    </row>
    <row r="9" spans="2:56" ht="14" thickBot="1" x14ac:dyDescent="0.2">
      <c r="B9" s="39"/>
      <c r="C9" s="40">
        <f>AP21/$C$7</f>
        <v>11.28</v>
      </c>
      <c r="E9" s="60" t="str">
        <f>'État des Résultats'!E9</f>
        <v>Janvier 2023</v>
      </c>
      <c r="F9" s="83"/>
      <c r="G9" s="84"/>
      <c r="H9" s="60" t="str">
        <f>'État des Résultats'!H9</f>
        <v>Février 2024</v>
      </c>
      <c r="I9" s="85"/>
      <c r="J9" s="84"/>
      <c r="K9" s="60" t="str">
        <f>'État des Résultats'!K9</f>
        <v>Mars 2024</v>
      </c>
      <c r="L9" s="85"/>
      <c r="M9" s="84"/>
      <c r="N9" s="60" t="str">
        <f>'État des Résultats'!N9</f>
        <v>Avril 2024</v>
      </c>
      <c r="O9" s="83"/>
      <c r="P9" s="86"/>
      <c r="Q9" s="60" t="str">
        <f>'État des Résultats'!Q9</f>
        <v>Mai 2024</v>
      </c>
      <c r="R9" s="83"/>
      <c r="S9" s="86"/>
      <c r="T9" s="60" t="str">
        <f>'État des Résultats'!T9</f>
        <v>Juin 2024</v>
      </c>
      <c r="U9" s="85"/>
      <c r="V9" s="84"/>
      <c r="W9" s="60" t="str">
        <f>'État des Résultats'!W9</f>
        <v>Juillet 2024</v>
      </c>
      <c r="X9" s="85"/>
      <c r="Y9" s="84"/>
      <c r="Z9" s="60" t="str">
        <f>'État des Résultats'!Z9</f>
        <v>Août 2024</v>
      </c>
      <c r="AA9" s="85"/>
      <c r="AB9" s="84"/>
      <c r="AC9" s="60" t="str">
        <f>'État des Résultats'!AC9</f>
        <v>Septembre 2024</v>
      </c>
      <c r="AD9" s="85"/>
      <c r="AE9" s="84"/>
      <c r="AF9" s="60" t="str">
        <f>'État des Résultats'!AF9</f>
        <v>Octobre 2024</v>
      </c>
      <c r="AG9" s="85"/>
      <c r="AH9" s="84"/>
      <c r="AI9" s="60" t="str">
        <f>'État des Résultats'!AI9</f>
        <v>Novembre 2024</v>
      </c>
      <c r="AJ9" s="85"/>
      <c r="AK9" s="84"/>
      <c r="AL9" s="60" t="str">
        <f>'État des Résultats'!AL9</f>
        <v>Décembre 2024</v>
      </c>
      <c r="AM9" s="85"/>
      <c r="AN9" s="84"/>
      <c r="AO9" s="84"/>
      <c r="AP9" s="60" t="str">
        <f>'État des Résultats'!AP9</f>
        <v>Année</v>
      </c>
      <c r="AQ9" s="87"/>
      <c r="AR9" s="22"/>
      <c r="AS9" s="22"/>
      <c r="AT9" s="64"/>
      <c r="AU9" s="64"/>
      <c r="AV9" s="64"/>
      <c r="AW9" s="64"/>
      <c r="AX9" s="64"/>
      <c r="AY9" s="64"/>
      <c r="AZ9" s="64"/>
    </row>
    <row r="10" spans="2:56" ht="15" thickTop="1" thickBot="1" x14ac:dyDescent="0.2">
      <c r="D10" s="22"/>
      <c r="G10" s="23"/>
      <c r="J10" s="23"/>
      <c r="M10" s="23"/>
      <c r="P10" s="24"/>
      <c r="S10" s="24"/>
      <c r="V10" s="23"/>
      <c r="Y10" s="25"/>
      <c r="AB10" s="23"/>
      <c r="AE10" s="23"/>
      <c r="AH10" s="23"/>
      <c r="AK10" s="23"/>
      <c r="AN10" s="23"/>
      <c r="AO10" s="23"/>
      <c r="AR10" s="5"/>
      <c r="AS10" s="5"/>
      <c r="AT10" s="5"/>
    </row>
    <row r="11" spans="2:56" ht="14" thickTop="1" x14ac:dyDescent="0.15">
      <c r="B11" s="42"/>
      <c r="C11" s="43" t="s">
        <v>103</v>
      </c>
      <c r="E11" s="42"/>
      <c r="F11" s="44"/>
      <c r="H11" s="42"/>
      <c r="I11" s="44"/>
      <c r="K11" s="42"/>
      <c r="L11" s="44"/>
      <c r="N11" s="42"/>
      <c r="O11" s="44"/>
      <c r="Q11" s="42"/>
      <c r="R11" s="44"/>
      <c r="T11" s="42"/>
      <c r="U11" s="44"/>
      <c r="W11" s="42"/>
      <c r="X11" s="44"/>
      <c r="Z11" s="42"/>
      <c r="AA11" s="44"/>
      <c r="AC11" s="42"/>
      <c r="AD11" s="44"/>
      <c r="AF11" s="42"/>
      <c r="AG11" s="44"/>
      <c r="AI11" s="42"/>
      <c r="AJ11" s="44"/>
      <c r="AL11" s="42"/>
      <c r="AM11" s="44"/>
      <c r="AP11" s="45"/>
      <c r="AQ11" s="46"/>
      <c r="AR11" s="25"/>
      <c r="AS11" s="25"/>
      <c r="AT11" s="25"/>
      <c r="AU11" s="25"/>
      <c r="AV11" s="25"/>
      <c r="AW11" s="25"/>
      <c r="AX11" s="25"/>
      <c r="AY11" s="25"/>
      <c r="AZ11" s="25"/>
      <c r="BA11" s="25"/>
      <c r="BB11" s="25"/>
      <c r="BC11" s="25"/>
      <c r="BD11" s="25"/>
    </row>
    <row r="12" spans="2:56" x14ac:dyDescent="0.15">
      <c r="B12" s="26"/>
      <c r="C12" s="41"/>
      <c r="E12" s="26"/>
      <c r="F12" s="27"/>
      <c r="H12" s="26"/>
      <c r="I12" s="27"/>
      <c r="K12" s="26"/>
      <c r="L12" s="27"/>
      <c r="N12" s="26"/>
      <c r="O12" s="27"/>
      <c r="Q12" s="26"/>
      <c r="R12" s="27"/>
      <c r="T12" s="26"/>
      <c r="U12" s="27"/>
      <c r="W12" s="26"/>
      <c r="X12" s="27"/>
      <c r="Z12" s="26"/>
      <c r="AA12" s="27"/>
      <c r="AC12" s="26"/>
      <c r="AD12" s="27"/>
      <c r="AF12" s="26"/>
      <c r="AG12" s="27"/>
      <c r="AI12" s="26"/>
      <c r="AJ12" s="27"/>
      <c r="AL12" s="26"/>
      <c r="AM12" s="59"/>
      <c r="AP12" s="28"/>
      <c r="AQ12" s="29"/>
      <c r="AR12" s="25"/>
      <c r="AS12" s="25"/>
      <c r="AT12" s="25"/>
      <c r="AU12" s="25"/>
      <c r="AV12" s="25"/>
      <c r="AW12" s="25"/>
      <c r="AX12" s="25"/>
      <c r="AY12" s="25"/>
      <c r="AZ12" s="25"/>
      <c r="BA12" s="25"/>
      <c r="BB12" s="25"/>
      <c r="BC12" s="25"/>
      <c r="BD12" s="25"/>
    </row>
    <row r="13" spans="2:56" x14ac:dyDescent="0.15">
      <c r="B13" s="68">
        <f>'Coût d''occupation '!B26</f>
        <v>7300</v>
      </c>
      <c r="C13" s="67" t="str">
        <f>'Coût d''occupation '!C11</f>
        <v xml:space="preserve">Coût d’occupation </v>
      </c>
      <c r="E13" s="88">
        <f>+'Coût d''occupation '!E26</f>
        <v>12</v>
      </c>
      <c r="F13" s="57">
        <f t="shared" ref="F13:F19" si="0">E13/E$21</f>
        <v>0.1276595744680851</v>
      </c>
      <c r="H13" s="88">
        <f>+'Coût d''occupation '!H26</f>
        <v>12</v>
      </c>
      <c r="I13" s="89">
        <f t="shared" ref="I13:I19" si="1">H13/H$21</f>
        <v>0.1276595744680851</v>
      </c>
      <c r="J13" s="31"/>
      <c r="K13" s="88">
        <f>+'Coût d''occupation '!K26</f>
        <v>12</v>
      </c>
      <c r="L13" s="89">
        <f t="shared" ref="L13:L19" si="2">K13/K$21</f>
        <v>0.1276595744680851</v>
      </c>
      <c r="M13" s="31"/>
      <c r="N13" s="88">
        <f>+'Coût d''occupation '!N26</f>
        <v>12</v>
      </c>
      <c r="O13" s="89">
        <f t="shared" ref="O13:O19" si="3">N13/N$21</f>
        <v>0.1276595744680851</v>
      </c>
      <c r="P13" s="31"/>
      <c r="Q13" s="88">
        <f>+'Coût d''occupation '!Q26</f>
        <v>12</v>
      </c>
      <c r="R13" s="89">
        <f t="shared" ref="R13:R19" si="4">Q13/Q$21</f>
        <v>0.1276595744680851</v>
      </c>
      <c r="S13" s="31"/>
      <c r="T13" s="88">
        <f>+'Coût d''occupation '!T26</f>
        <v>12</v>
      </c>
      <c r="U13" s="89">
        <f t="shared" ref="U13:U19" si="5">T13/T$21</f>
        <v>0.1276595744680851</v>
      </c>
      <c r="V13" s="31"/>
      <c r="W13" s="88">
        <f>+'Coût d''occupation '!W26</f>
        <v>12</v>
      </c>
      <c r="X13" s="89">
        <f t="shared" ref="X13:X19" si="6">W13/W$21</f>
        <v>0.1276595744680851</v>
      </c>
      <c r="Y13" s="31"/>
      <c r="Z13" s="88">
        <f>+'Coût d''occupation '!Z26</f>
        <v>12</v>
      </c>
      <c r="AA13" s="89">
        <f t="shared" ref="AA13:AA19" si="7">Z13/Z$21</f>
        <v>0.1276595744680851</v>
      </c>
      <c r="AB13" s="31"/>
      <c r="AC13" s="88">
        <f>+'Coût d''occupation '!AC26</f>
        <v>12</v>
      </c>
      <c r="AD13" s="89">
        <f t="shared" ref="AD13:AD19" si="8">AC13/AC$21</f>
        <v>0.1276595744680851</v>
      </c>
      <c r="AE13" s="31"/>
      <c r="AF13" s="88">
        <f>+'Coût d''occupation '!AF26</f>
        <v>12</v>
      </c>
      <c r="AG13" s="89">
        <f t="shared" ref="AG13:AG19" si="9">AF13/AF$21</f>
        <v>0.1276595744680851</v>
      </c>
      <c r="AH13" s="31"/>
      <c r="AI13" s="88">
        <f>+'Coût d''occupation '!AI26</f>
        <v>12</v>
      </c>
      <c r="AJ13" s="89">
        <f t="shared" ref="AJ13:AJ19" si="10">AI13/AI$21</f>
        <v>0.1276595744680851</v>
      </c>
      <c r="AK13" s="31"/>
      <c r="AL13" s="88">
        <f>+'Coût d''occupation '!AL26</f>
        <v>12</v>
      </c>
      <c r="AM13" s="89">
        <f t="shared" ref="AM13:AM19" si="11">AL13/AL$21</f>
        <v>0.1276595744680851</v>
      </c>
      <c r="AN13" s="31"/>
      <c r="AO13" s="31"/>
      <c r="AP13" s="53">
        <f>SUM(+$AL13+$AI13+$AF13+$AC13+$Z13+$W13+$T13+$Q13+$N13+$K13+$H13+$E13)</f>
        <v>144</v>
      </c>
      <c r="AQ13" s="54">
        <f t="shared" ref="AQ13:AQ19" si="12">AP13/AP$21</f>
        <v>0.1276595744680851</v>
      </c>
      <c r="AR13" s="31"/>
      <c r="AS13" s="31"/>
      <c r="AT13" s="31"/>
      <c r="AU13" s="31"/>
      <c r="AV13" s="31"/>
      <c r="AW13" s="31"/>
      <c r="AX13" s="31"/>
      <c r="AY13" s="31"/>
      <c r="AZ13" s="31"/>
      <c r="BA13" s="31"/>
      <c r="BB13" s="31"/>
      <c r="BC13" s="31"/>
    </row>
    <row r="14" spans="2:56" x14ac:dyDescent="0.15">
      <c r="B14" s="68">
        <f>'Coût direct d''exploitation '!B34</f>
        <v>7400</v>
      </c>
      <c r="C14" s="67" t="str">
        <f>'Coût direct d''exploitation '!C11</f>
        <v xml:space="preserve">Coût direct d’exploitation </v>
      </c>
      <c r="E14" s="88">
        <f>+'Coût direct d''exploitation '!E34</f>
        <v>20</v>
      </c>
      <c r="F14" s="58">
        <f t="shared" si="0"/>
        <v>0.21276595744680851</v>
      </c>
      <c r="H14" s="88">
        <f>+'Coût direct d''exploitation '!H34</f>
        <v>20</v>
      </c>
      <c r="I14" s="90">
        <f t="shared" si="1"/>
        <v>0.21276595744680851</v>
      </c>
      <c r="J14" s="31"/>
      <c r="K14" s="88">
        <f>+'Coût direct d''exploitation '!K34</f>
        <v>20</v>
      </c>
      <c r="L14" s="90">
        <f t="shared" si="2"/>
        <v>0.21276595744680851</v>
      </c>
      <c r="M14" s="31"/>
      <c r="N14" s="88">
        <f>+'Coût direct d''exploitation '!N34</f>
        <v>20</v>
      </c>
      <c r="O14" s="90">
        <f t="shared" si="3"/>
        <v>0.21276595744680851</v>
      </c>
      <c r="P14" s="31"/>
      <c r="Q14" s="88">
        <f>+'Coût direct d''exploitation '!Q34</f>
        <v>20</v>
      </c>
      <c r="R14" s="90">
        <f t="shared" si="4"/>
        <v>0.21276595744680851</v>
      </c>
      <c r="S14" s="31"/>
      <c r="T14" s="88">
        <f>+'Coût direct d''exploitation '!T34</f>
        <v>20</v>
      </c>
      <c r="U14" s="90">
        <f t="shared" si="5"/>
        <v>0.21276595744680851</v>
      </c>
      <c r="V14" s="31"/>
      <c r="W14" s="88">
        <f>+'Coût direct d''exploitation '!W34</f>
        <v>20</v>
      </c>
      <c r="X14" s="90">
        <f t="shared" si="6"/>
        <v>0.21276595744680851</v>
      </c>
      <c r="Y14" s="31"/>
      <c r="Z14" s="88">
        <f>+'Coût direct d''exploitation '!Z34</f>
        <v>20</v>
      </c>
      <c r="AA14" s="90">
        <f t="shared" si="7"/>
        <v>0.21276595744680851</v>
      </c>
      <c r="AB14" s="31"/>
      <c r="AC14" s="88">
        <f>+'Coût direct d''exploitation '!AC34</f>
        <v>20</v>
      </c>
      <c r="AD14" s="90">
        <f t="shared" si="8"/>
        <v>0.21276595744680851</v>
      </c>
      <c r="AE14" s="31"/>
      <c r="AF14" s="88">
        <f>+'Coût direct d''exploitation '!AF34</f>
        <v>20</v>
      </c>
      <c r="AG14" s="90">
        <f t="shared" si="9"/>
        <v>0.21276595744680851</v>
      </c>
      <c r="AH14" s="31"/>
      <c r="AI14" s="88">
        <f>+'Coût direct d''exploitation '!AI34</f>
        <v>20</v>
      </c>
      <c r="AJ14" s="90">
        <f t="shared" si="10"/>
        <v>0.21276595744680851</v>
      </c>
      <c r="AK14" s="31"/>
      <c r="AL14" s="88">
        <f>+'Coût direct d''exploitation '!AL34</f>
        <v>20</v>
      </c>
      <c r="AM14" s="90">
        <f t="shared" si="11"/>
        <v>0.21276595744680851</v>
      </c>
      <c r="AN14" s="31"/>
      <c r="AO14" s="31"/>
      <c r="AP14" s="53">
        <f>SUM(+$AL14+$AI14+$AF14+$AC14+$Z14+$W14+$T14+$Q14+$N14+$K14+$H14+$E14)</f>
        <v>240</v>
      </c>
      <c r="AQ14" s="55">
        <f t="shared" si="12"/>
        <v>0.21276595744680851</v>
      </c>
      <c r="AR14" s="31"/>
      <c r="AS14" s="31"/>
      <c r="AT14" s="31"/>
      <c r="AU14" s="31"/>
      <c r="AV14" s="31"/>
      <c r="AW14" s="31"/>
      <c r="AX14" s="31"/>
      <c r="AY14" s="31"/>
      <c r="AZ14" s="31"/>
      <c r="BA14" s="31"/>
      <c r="BB14" s="31"/>
      <c r="BC14" s="31"/>
    </row>
    <row r="15" spans="2:56" x14ac:dyDescent="0.15">
      <c r="B15" s="30">
        <f>'Musique &amp; Divertissement'!B24</f>
        <v>7500</v>
      </c>
      <c r="C15" s="27" t="str">
        <f>'Musique &amp; Divertissement'!C11</f>
        <v xml:space="preserve">Musique &amp; Divertissement </v>
      </c>
      <c r="E15" s="88">
        <f>+'Musique &amp; Divertissement'!E24</f>
        <v>10</v>
      </c>
      <c r="F15" s="58">
        <f t="shared" si="0"/>
        <v>0.10638297872340426</v>
      </c>
      <c r="G15" s="32" t="s">
        <v>0</v>
      </c>
      <c r="H15" s="88">
        <f>+'Musique &amp; Divertissement'!H24</f>
        <v>10</v>
      </c>
      <c r="I15" s="90">
        <f t="shared" si="1"/>
        <v>0.10638297872340426</v>
      </c>
      <c r="J15" s="31"/>
      <c r="K15" s="88">
        <f>+'Musique &amp; Divertissement'!K24</f>
        <v>10</v>
      </c>
      <c r="L15" s="90">
        <f t="shared" si="2"/>
        <v>0.10638297872340426</v>
      </c>
      <c r="M15" s="31"/>
      <c r="N15" s="88">
        <f>+'Musique &amp; Divertissement'!N24</f>
        <v>10</v>
      </c>
      <c r="O15" s="90">
        <f t="shared" si="3"/>
        <v>0.10638297872340426</v>
      </c>
      <c r="P15" s="31"/>
      <c r="Q15" s="88">
        <f>+'Musique &amp; Divertissement'!Q24</f>
        <v>10</v>
      </c>
      <c r="R15" s="90">
        <f t="shared" si="4"/>
        <v>0.10638297872340426</v>
      </c>
      <c r="S15" s="31"/>
      <c r="T15" s="88">
        <f>+'Musique &amp; Divertissement'!T24</f>
        <v>10</v>
      </c>
      <c r="U15" s="90">
        <f t="shared" si="5"/>
        <v>0.10638297872340426</v>
      </c>
      <c r="V15" s="31"/>
      <c r="W15" s="88">
        <f>+'Musique &amp; Divertissement'!W24</f>
        <v>10</v>
      </c>
      <c r="X15" s="90">
        <f t="shared" si="6"/>
        <v>0.10638297872340426</v>
      </c>
      <c r="Y15" s="31"/>
      <c r="Z15" s="88">
        <f>+'Musique &amp; Divertissement'!Z24</f>
        <v>10</v>
      </c>
      <c r="AA15" s="90">
        <f t="shared" si="7"/>
        <v>0.10638297872340426</v>
      </c>
      <c r="AB15" s="31"/>
      <c r="AC15" s="88">
        <f>+'Musique &amp; Divertissement'!AC24</f>
        <v>10</v>
      </c>
      <c r="AD15" s="90">
        <f t="shared" si="8"/>
        <v>0.10638297872340426</v>
      </c>
      <c r="AE15" s="31"/>
      <c r="AF15" s="88">
        <f>+'Musique &amp; Divertissement'!AF24</f>
        <v>10</v>
      </c>
      <c r="AG15" s="90">
        <f t="shared" si="9"/>
        <v>0.10638297872340426</v>
      </c>
      <c r="AH15" s="31"/>
      <c r="AI15" s="88">
        <f>+'Musique &amp; Divertissement'!AI24</f>
        <v>10</v>
      </c>
      <c r="AJ15" s="90">
        <f t="shared" si="10"/>
        <v>0.10638297872340426</v>
      </c>
      <c r="AK15" s="31"/>
      <c r="AL15" s="88">
        <f>+'Musique &amp; Divertissement'!AL24</f>
        <v>10</v>
      </c>
      <c r="AM15" s="90">
        <f t="shared" si="11"/>
        <v>0.10638297872340426</v>
      </c>
      <c r="AN15" s="31"/>
      <c r="AO15" s="31"/>
      <c r="AP15" s="53">
        <f t="shared" ref="AP15:AP19" si="13">SUM(+$AL15+$AI15+$AF15+$AC15+$Z15+$W15+$T15+$Q15+$N15+$K15+$H15+$E15)</f>
        <v>120</v>
      </c>
      <c r="AQ15" s="55">
        <f t="shared" si="12"/>
        <v>0.10638297872340426</v>
      </c>
      <c r="AR15" s="31"/>
      <c r="AS15" s="31"/>
      <c r="AT15" s="31"/>
      <c r="AU15" s="31"/>
      <c r="AV15" s="31"/>
      <c r="AW15" s="31"/>
      <c r="AX15" s="31"/>
      <c r="AY15" s="31"/>
      <c r="AZ15" s="31"/>
      <c r="BA15" s="31"/>
      <c r="BB15" s="31"/>
      <c r="BC15" s="31"/>
    </row>
    <row r="16" spans="2:56" x14ac:dyDescent="0.15">
      <c r="B16" s="30">
        <f>'Mark &amp; Communication marketing'!B25</f>
        <v>7600</v>
      </c>
      <c r="C16" s="27" t="str">
        <f>'Mark &amp; Communication marketing'!C11</f>
        <v>Marketing &amp; Communication marketing</v>
      </c>
      <c r="E16" s="88">
        <f>+'Mark &amp; Communication marketing'!E25</f>
        <v>11</v>
      </c>
      <c r="F16" s="58">
        <f t="shared" si="0"/>
        <v>0.11702127659574468</v>
      </c>
      <c r="H16" s="88">
        <f>+'Mark &amp; Communication marketing'!H25</f>
        <v>11</v>
      </c>
      <c r="I16" s="90">
        <f t="shared" si="1"/>
        <v>0.11702127659574468</v>
      </c>
      <c r="J16" s="31"/>
      <c r="K16" s="88">
        <f>+'Mark &amp; Communication marketing'!K25</f>
        <v>11</v>
      </c>
      <c r="L16" s="90">
        <f t="shared" si="2"/>
        <v>0.11702127659574468</v>
      </c>
      <c r="M16" s="31"/>
      <c r="N16" s="88">
        <f>+'Mark &amp; Communication marketing'!N25</f>
        <v>11</v>
      </c>
      <c r="O16" s="90">
        <f t="shared" si="3"/>
        <v>0.11702127659574468</v>
      </c>
      <c r="P16" s="31"/>
      <c r="Q16" s="88">
        <f>+'Mark &amp; Communication marketing'!Q25</f>
        <v>11</v>
      </c>
      <c r="R16" s="90">
        <f t="shared" si="4"/>
        <v>0.11702127659574468</v>
      </c>
      <c r="S16" s="31"/>
      <c r="T16" s="88">
        <f>+'Mark &amp; Communication marketing'!T25</f>
        <v>11</v>
      </c>
      <c r="U16" s="90">
        <f t="shared" si="5"/>
        <v>0.11702127659574468</v>
      </c>
      <c r="V16" s="31"/>
      <c r="W16" s="88">
        <f>+'Mark &amp; Communication marketing'!W25</f>
        <v>11</v>
      </c>
      <c r="X16" s="90">
        <f t="shared" si="6"/>
        <v>0.11702127659574468</v>
      </c>
      <c r="Y16" s="31"/>
      <c r="Z16" s="88">
        <f>+'Mark &amp; Communication marketing'!Z25</f>
        <v>11</v>
      </c>
      <c r="AA16" s="90">
        <f t="shared" si="7"/>
        <v>0.11702127659574468</v>
      </c>
      <c r="AB16" s="31"/>
      <c r="AC16" s="88">
        <f>+'Mark &amp; Communication marketing'!AC25</f>
        <v>11</v>
      </c>
      <c r="AD16" s="90">
        <f t="shared" si="8"/>
        <v>0.11702127659574468</v>
      </c>
      <c r="AE16" s="31"/>
      <c r="AF16" s="88">
        <f>+'Mark &amp; Communication marketing'!AF25</f>
        <v>11</v>
      </c>
      <c r="AG16" s="90">
        <f t="shared" si="9"/>
        <v>0.11702127659574468</v>
      </c>
      <c r="AH16" s="31"/>
      <c r="AI16" s="88">
        <f>+'Mark &amp; Communication marketing'!AI25</f>
        <v>11</v>
      </c>
      <c r="AJ16" s="90">
        <f t="shared" si="10"/>
        <v>0.11702127659574468</v>
      </c>
      <c r="AK16" s="31"/>
      <c r="AL16" s="88">
        <f>+'Mark &amp; Communication marketing'!AL25</f>
        <v>11</v>
      </c>
      <c r="AM16" s="90">
        <f t="shared" si="11"/>
        <v>0.11702127659574468</v>
      </c>
      <c r="AN16" s="31"/>
      <c r="AO16" s="31"/>
      <c r="AP16" s="53">
        <f t="shared" si="13"/>
        <v>132</v>
      </c>
      <c r="AQ16" s="55">
        <f t="shared" si="12"/>
        <v>0.11702127659574468</v>
      </c>
      <c r="AR16" s="31"/>
      <c r="AS16" s="31"/>
      <c r="AT16" s="31"/>
      <c r="AU16" s="31"/>
      <c r="AV16" s="31"/>
      <c r="AW16" s="31"/>
      <c r="AX16" s="31"/>
      <c r="AY16" s="31"/>
      <c r="AZ16" s="31"/>
      <c r="BA16" s="31"/>
      <c r="BB16" s="31"/>
      <c r="BC16" s="31"/>
    </row>
    <row r="17" spans="2:69" x14ac:dyDescent="0.15">
      <c r="B17" s="30">
        <f>'Services publics'!B23</f>
        <v>7700</v>
      </c>
      <c r="C17" s="27" t="str">
        <f>'Services publics'!C11</f>
        <v xml:space="preserve">Services publics </v>
      </c>
      <c r="E17" s="88">
        <f>+'Services publics'!E23</f>
        <v>9</v>
      </c>
      <c r="F17" s="58">
        <f t="shared" si="0"/>
        <v>9.5744680851063829E-2</v>
      </c>
      <c r="H17" s="88">
        <f>+'Services publics'!H23</f>
        <v>9</v>
      </c>
      <c r="I17" s="90">
        <f t="shared" si="1"/>
        <v>9.5744680851063829E-2</v>
      </c>
      <c r="J17" s="31"/>
      <c r="K17" s="88">
        <f>+'Services publics'!K23</f>
        <v>9</v>
      </c>
      <c r="L17" s="90">
        <f t="shared" si="2"/>
        <v>9.5744680851063829E-2</v>
      </c>
      <c r="M17" s="31"/>
      <c r="N17" s="88">
        <f>+'Services publics'!N23</f>
        <v>9</v>
      </c>
      <c r="O17" s="90">
        <f t="shared" si="3"/>
        <v>9.5744680851063829E-2</v>
      </c>
      <c r="P17" s="31"/>
      <c r="Q17" s="88">
        <f>+'Services publics'!Q23</f>
        <v>9</v>
      </c>
      <c r="R17" s="90">
        <f t="shared" si="4"/>
        <v>9.5744680851063829E-2</v>
      </c>
      <c r="S17" s="31"/>
      <c r="T17" s="88">
        <f>+'Services publics'!T23</f>
        <v>9</v>
      </c>
      <c r="U17" s="90">
        <f t="shared" si="5"/>
        <v>9.5744680851063829E-2</v>
      </c>
      <c r="V17" s="31"/>
      <c r="W17" s="88">
        <f>+'Services publics'!W23</f>
        <v>9</v>
      </c>
      <c r="X17" s="90">
        <f t="shared" si="6"/>
        <v>9.5744680851063829E-2</v>
      </c>
      <c r="Y17" s="31"/>
      <c r="Z17" s="88">
        <f>+'Services publics'!Z23</f>
        <v>9</v>
      </c>
      <c r="AA17" s="90">
        <f t="shared" si="7"/>
        <v>9.5744680851063829E-2</v>
      </c>
      <c r="AB17" s="31"/>
      <c r="AC17" s="88">
        <f>+'Services publics'!AC23</f>
        <v>9</v>
      </c>
      <c r="AD17" s="90">
        <f t="shared" si="8"/>
        <v>9.5744680851063829E-2</v>
      </c>
      <c r="AE17" s="31"/>
      <c r="AF17" s="88">
        <f>+'Services publics'!AF23</f>
        <v>9</v>
      </c>
      <c r="AG17" s="90">
        <f t="shared" si="9"/>
        <v>9.5744680851063829E-2</v>
      </c>
      <c r="AH17" s="31"/>
      <c r="AI17" s="88">
        <f>+'Services publics'!AI23</f>
        <v>9</v>
      </c>
      <c r="AJ17" s="90">
        <f t="shared" si="10"/>
        <v>9.5744680851063829E-2</v>
      </c>
      <c r="AK17" s="31"/>
      <c r="AL17" s="88">
        <f>+'Services publics'!AL23</f>
        <v>9</v>
      </c>
      <c r="AM17" s="90">
        <f t="shared" si="11"/>
        <v>9.5744680851063829E-2</v>
      </c>
      <c r="AN17" s="31"/>
      <c r="AO17" s="31"/>
      <c r="AP17" s="53">
        <f t="shared" si="13"/>
        <v>108</v>
      </c>
      <c r="AQ17" s="55">
        <f t="shared" si="12"/>
        <v>9.5744680851063829E-2</v>
      </c>
      <c r="AR17" s="31"/>
      <c r="AS17" s="31"/>
      <c r="AT17" s="31"/>
      <c r="AU17" s="31"/>
      <c r="AV17" s="31"/>
      <c r="AW17" s="31"/>
      <c r="AX17" s="31"/>
      <c r="AY17" s="31"/>
      <c r="AZ17" s="31"/>
      <c r="BA17" s="31"/>
      <c r="BB17" s="31"/>
      <c r="BC17" s="31"/>
    </row>
    <row r="18" spans="2:69" x14ac:dyDescent="0.15">
      <c r="B18" s="30">
        <f>'Administration &amp; Frais généraux'!B29</f>
        <v>7800</v>
      </c>
      <c r="C18" s="27" t="str">
        <f>'Administration &amp; Frais généraux'!C11</f>
        <v xml:space="preserve">Administration &amp; Frais généraux </v>
      </c>
      <c r="E18" s="88">
        <f>+'Administration &amp; Frais généraux'!E29</f>
        <v>15</v>
      </c>
      <c r="F18" s="58">
        <f t="shared" si="0"/>
        <v>0.15957446808510639</v>
      </c>
      <c r="H18" s="88">
        <f>+'Administration &amp; Frais généraux'!H29</f>
        <v>15</v>
      </c>
      <c r="I18" s="90">
        <f t="shared" si="1"/>
        <v>0.15957446808510639</v>
      </c>
      <c r="J18" s="31"/>
      <c r="K18" s="88">
        <f>+'Administration &amp; Frais généraux'!K29</f>
        <v>15</v>
      </c>
      <c r="L18" s="90">
        <f t="shared" si="2"/>
        <v>0.15957446808510639</v>
      </c>
      <c r="M18" s="31"/>
      <c r="N18" s="88">
        <f>+'Administration &amp; Frais généraux'!N29</f>
        <v>15</v>
      </c>
      <c r="O18" s="90">
        <f t="shared" si="3"/>
        <v>0.15957446808510639</v>
      </c>
      <c r="P18" s="31"/>
      <c r="Q18" s="88">
        <f>+'Administration &amp; Frais généraux'!Q29</f>
        <v>15</v>
      </c>
      <c r="R18" s="90">
        <f t="shared" si="4"/>
        <v>0.15957446808510639</v>
      </c>
      <c r="S18" s="31"/>
      <c r="T18" s="88">
        <f>+'Administration &amp; Frais généraux'!T29</f>
        <v>15</v>
      </c>
      <c r="U18" s="90">
        <f t="shared" si="5"/>
        <v>0.15957446808510639</v>
      </c>
      <c r="V18" s="31"/>
      <c r="W18" s="88">
        <f>+'Administration &amp; Frais généraux'!W29</f>
        <v>15</v>
      </c>
      <c r="X18" s="90">
        <f t="shared" si="6"/>
        <v>0.15957446808510639</v>
      </c>
      <c r="Y18" s="31"/>
      <c r="Z18" s="88">
        <f>+'Administration &amp; Frais généraux'!Z29</f>
        <v>15</v>
      </c>
      <c r="AA18" s="90">
        <f t="shared" si="7"/>
        <v>0.15957446808510639</v>
      </c>
      <c r="AB18" s="31"/>
      <c r="AC18" s="88">
        <f>+'Administration &amp; Frais généraux'!AC29</f>
        <v>15</v>
      </c>
      <c r="AD18" s="90">
        <f t="shared" si="8"/>
        <v>0.15957446808510639</v>
      </c>
      <c r="AE18" s="31"/>
      <c r="AF18" s="88">
        <f>+'Administration &amp; Frais généraux'!AF29</f>
        <v>15</v>
      </c>
      <c r="AG18" s="90">
        <f t="shared" si="9"/>
        <v>0.15957446808510639</v>
      </c>
      <c r="AH18" s="31"/>
      <c r="AI18" s="88">
        <f>+'Administration &amp; Frais généraux'!AI29</f>
        <v>15</v>
      </c>
      <c r="AJ18" s="90">
        <f t="shared" si="10"/>
        <v>0.15957446808510639</v>
      </c>
      <c r="AK18" s="31"/>
      <c r="AL18" s="88">
        <f>+'Administration &amp; Frais généraux'!AL29</f>
        <v>15</v>
      </c>
      <c r="AM18" s="90">
        <f t="shared" si="11"/>
        <v>0.15957446808510639</v>
      </c>
      <c r="AN18" s="31"/>
      <c r="AO18" s="31"/>
      <c r="AP18" s="53">
        <f t="shared" si="13"/>
        <v>180</v>
      </c>
      <c r="AQ18" s="55">
        <f t="shared" si="12"/>
        <v>0.15957446808510639</v>
      </c>
      <c r="AR18" s="31"/>
      <c r="AS18" s="33"/>
      <c r="AT18" s="31"/>
      <c r="AU18" s="31"/>
      <c r="AV18" s="31"/>
      <c r="AW18" s="31"/>
      <c r="AX18" s="31"/>
      <c r="AY18" s="31"/>
      <c r="AZ18" s="31"/>
      <c r="BA18" s="31"/>
      <c r="BB18" s="31"/>
      <c r="BC18" s="31"/>
    </row>
    <row r="19" spans="2:69" x14ac:dyDescent="0.15">
      <c r="B19" s="30">
        <f>'Entretien &amp; Réparations'!B31</f>
        <v>7900</v>
      </c>
      <c r="C19" s="27" t="str">
        <f>'Entretien &amp; Réparations'!C11</f>
        <v xml:space="preserve">Entretien &amp; Réparations </v>
      </c>
      <c r="E19" s="88">
        <f>+'Entretien &amp; Réparations'!E31</f>
        <v>17</v>
      </c>
      <c r="F19" s="58">
        <f t="shared" si="0"/>
        <v>0.18085106382978725</v>
      </c>
      <c r="H19" s="88">
        <f>+'Entretien &amp; Réparations'!H31</f>
        <v>17</v>
      </c>
      <c r="I19" s="90">
        <f t="shared" si="1"/>
        <v>0.18085106382978725</v>
      </c>
      <c r="J19" s="31"/>
      <c r="K19" s="88">
        <f>+'Entretien &amp; Réparations'!K31</f>
        <v>17</v>
      </c>
      <c r="L19" s="90">
        <f t="shared" si="2"/>
        <v>0.18085106382978725</v>
      </c>
      <c r="M19" s="31"/>
      <c r="N19" s="88">
        <f>+'Entretien &amp; Réparations'!N31</f>
        <v>17</v>
      </c>
      <c r="O19" s="90">
        <f t="shared" si="3"/>
        <v>0.18085106382978725</v>
      </c>
      <c r="P19" s="31"/>
      <c r="Q19" s="88">
        <f>+'Entretien &amp; Réparations'!Q31</f>
        <v>17</v>
      </c>
      <c r="R19" s="90">
        <f t="shared" si="4"/>
        <v>0.18085106382978725</v>
      </c>
      <c r="S19" s="31"/>
      <c r="T19" s="88">
        <f>+'Entretien &amp; Réparations'!T31</f>
        <v>17</v>
      </c>
      <c r="U19" s="90">
        <f t="shared" si="5"/>
        <v>0.18085106382978725</v>
      </c>
      <c r="V19" s="31"/>
      <c r="W19" s="88">
        <f>+'Entretien &amp; Réparations'!W31</f>
        <v>17</v>
      </c>
      <c r="X19" s="90">
        <f t="shared" si="6"/>
        <v>0.18085106382978725</v>
      </c>
      <c r="Y19" s="31"/>
      <c r="Z19" s="88">
        <f>+'Entretien &amp; Réparations'!Z31</f>
        <v>17</v>
      </c>
      <c r="AA19" s="90">
        <f t="shared" si="7"/>
        <v>0.18085106382978725</v>
      </c>
      <c r="AB19" s="31"/>
      <c r="AC19" s="88">
        <f>+'Entretien &amp; Réparations'!AC31</f>
        <v>17</v>
      </c>
      <c r="AD19" s="90">
        <f t="shared" si="8"/>
        <v>0.18085106382978725</v>
      </c>
      <c r="AE19" s="31"/>
      <c r="AF19" s="88">
        <f>+'Entretien &amp; Réparations'!AF31</f>
        <v>17</v>
      </c>
      <c r="AG19" s="90">
        <f t="shared" si="9"/>
        <v>0.18085106382978725</v>
      </c>
      <c r="AH19" s="31"/>
      <c r="AI19" s="88">
        <f>+'Entretien &amp; Réparations'!AI31</f>
        <v>17</v>
      </c>
      <c r="AJ19" s="90">
        <f t="shared" si="10"/>
        <v>0.18085106382978725</v>
      </c>
      <c r="AK19" s="31"/>
      <c r="AL19" s="88">
        <f>+'Entretien &amp; Réparations'!AL31</f>
        <v>17</v>
      </c>
      <c r="AM19" s="90">
        <f t="shared" si="11"/>
        <v>0.18085106382978725</v>
      </c>
      <c r="AN19" s="31"/>
      <c r="AO19" s="31"/>
      <c r="AP19" s="53">
        <f t="shared" si="13"/>
        <v>204</v>
      </c>
      <c r="AQ19" s="55">
        <f t="shared" si="12"/>
        <v>0.18085106382978725</v>
      </c>
      <c r="AR19" s="31"/>
      <c r="AS19" s="31"/>
      <c r="AT19" s="31"/>
      <c r="AU19" s="31"/>
      <c r="AV19" s="31"/>
      <c r="AW19" s="31"/>
      <c r="AX19" s="31"/>
      <c r="AY19" s="31"/>
      <c r="AZ19" s="31"/>
      <c r="BA19" s="31"/>
      <c r="BB19" s="31"/>
      <c r="BC19" s="31"/>
    </row>
    <row r="20" spans="2:69" ht="14" thickBot="1" x14ac:dyDescent="0.2">
      <c r="B20" s="30"/>
      <c r="C20" s="27"/>
      <c r="E20" s="50"/>
      <c r="F20" s="65"/>
      <c r="H20" s="91"/>
      <c r="I20" s="92"/>
      <c r="J20" s="31"/>
      <c r="K20" s="91"/>
      <c r="L20" s="92"/>
      <c r="M20" s="31"/>
      <c r="N20" s="91"/>
      <c r="O20" s="92"/>
      <c r="P20" s="31"/>
      <c r="Q20" s="91"/>
      <c r="R20" s="92"/>
      <c r="S20" s="31"/>
      <c r="T20" s="91"/>
      <c r="U20" s="92"/>
      <c r="V20" s="31"/>
      <c r="W20" s="91"/>
      <c r="X20" s="92"/>
      <c r="Y20" s="31"/>
      <c r="Z20" s="91"/>
      <c r="AA20" s="92"/>
      <c r="AB20" s="31"/>
      <c r="AC20" s="91"/>
      <c r="AD20" s="92"/>
      <c r="AE20" s="31"/>
      <c r="AF20" s="91"/>
      <c r="AG20" s="92"/>
      <c r="AH20" s="31"/>
      <c r="AI20" s="91"/>
      <c r="AJ20" s="92"/>
      <c r="AK20" s="31"/>
      <c r="AL20" s="91"/>
      <c r="AM20" s="92"/>
      <c r="AN20" s="31"/>
      <c r="AO20" s="31"/>
      <c r="AP20" s="53"/>
      <c r="AQ20" s="66"/>
      <c r="AR20" s="31"/>
      <c r="AS20" s="31"/>
    </row>
    <row r="21" spans="2:69" ht="15" thickTop="1" thickBot="1" x14ac:dyDescent="0.2">
      <c r="B21" s="34" t="s">
        <v>0</v>
      </c>
      <c r="C21" s="35" t="s">
        <v>104</v>
      </c>
      <c r="D21" s="36"/>
      <c r="E21" s="49">
        <f>SUM(E13:E19)</f>
        <v>94</v>
      </c>
      <c r="F21" s="37">
        <f>SUM(F13:F19)</f>
        <v>0.99999999999999989</v>
      </c>
      <c r="G21" s="36"/>
      <c r="H21" s="52">
        <f>SUM(H13:H19)</f>
        <v>94</v>
      </c>
      <c r="I21" s="37">
        <f>SUM(I13:I19)</f>
        <v>0.99999999999999989</v>
      </c>
      <c r="J21" s="36"/>
      <c r="K21" s="49">
        <f>SUM(K13:K19)</f>
        <v>94</v>
      </c>
      <c r="L21" s="37">
        <f>SUM(L13:L19)</f>
        <v>0.99999999999999989</v>
      </c>
      <c r="M21" s="36"/>
      <c r="N21" s="49">
        <f>SUM(N13:N19)</f>
        <v>94</v>
      </c>
      <c r="O21" s="37">
        <f>SUM(O13:O19)</f>
        <v>0.99999999999999989</v>
      </c>
      <c r="P21" s="36"/>
      <c r="Q21" s="49">
        <f>SUM(Q13:Q19)</f>
        <v>94</v>
      </c>
      <c r="R21" s="37">
        <f>SUM(R13:R19)</f>
        <v>0.99999999999999989</v>
      </c>
      <c r="S21" s="36"/>
      <c r="T21" s="49">
        <f>SUM(T13:T19)</f>
        <v>94</v>
      </c>
      <c r="U21" s="37">
        <f>SUM(U13:U19)</f>
        <v>0.99999999999999989</v>
      </c>
      <c r="V21" s="36"/>
      <c r="W21" s="49">
        <f>SUM(W13:W19)</f>
        <v>94</v>
      </c>
      <c r="X21" s="37">
        <f>SUM(X13:X19)</f>
        <v>0.99999999999999989</v>
      </c>
      <c r="Y21" s="36"/>
      <c r="Z21" s="49">
        <f>SUM(Z13:Z19)</f>
        <v>94</v>
      </c>
      <c r="AA21" s="37">
        <f>SUM(AA13:AA19)</f>
        <v>0.99999999999999989</v>
      </c>
      <c r="AB21" s="36"/>
      <c r="AC21" s="49">
        <f>SUM(AC13:AC19)</f>
        <v>94</v>
      </c>
      <c r="AD21" s="37">
        <f>SUM(AD13:AD19)</f>
        <v>0.99999999999999989</v>
      </c>
      <c r="AE21" s="36"/>
      <c r="AF21" s="49">
        <f>SUM(AF13:AF19)</f>
        <v>94</v>
      </c>
      <c r="AG21" s="37">
        <f>SUM(AG13:AG19)</f>
        <v>0.99999999999999989</v>
      </c>
      <c r="AH21" s="36"/>
      <c r="AI21" s="49">
        <f>SUM(AI13:AI19)</f>
        <v>94</v>
      </c>
      <c r="AJ21" s="37">
        <f>SUM(AJ13:AJ19)</f>
        <v>0.99999999999999989</v>
      </c>
      <c r="AK21" s="36"/>
      <c r="AL21" s="49">
        <f>SUM(AL13:AL19)</f>
        <v>94</v>
      </c>
      <c r="AM21" s="37">
        <f>SUM(AM13:AM19)</f>
        <v>0.99999999999999989</v>
      </c>
      <c r="AN21" s="36"/>
      <c r="AO21" s="36"/>
      <c r="AP21" s="49">
        <f>SUM(AP13:AP19)</f>
        <v>1128</v>
      </c>
      <c r="AQ21" s="37">
        <f>SUM(AQ13:AQ19)</f>
        <v>0.99999999999999989</v>
      </c>
      <c r="AR21" s="36"/>
      <c r="AS21" s="36"/>
      <c r="AT21" s="36"/>
      <c r="AU21" s="22"/>
    </row>
    <row r="22" spans="2:69" ht="14" thickTop="1" x14ac:dyDescent="0.15">
      <c r="L22" s="56"/>
      <c r="O22" s="56"/>
      <c r="R22" s="56"/>
      <c r="U22" s="56"/>
      <c r="X22" s="56"/>
      <c r="AA22" s="56"/>
      <c r="AD22" s="56"/>
      <c r="AG22" s="56"/>
      <c r="AJ22" s="56"/>
      <c r="AM22" s="56"/>
      <c r="AQ22" s="56"/>
    </row>
    <row r="23" spans="2:69" x14ac:dyDescent="0.15">
      <c r="R23" s="56"/>
      <c r="U23" s="56"/>
      <c r="X23" s="56"/>
      <c r="AD23" s="56"/>
      <c r="AG23" s="56"/>
      <c r="AJ23" s="56"/>
      <c r="AM23" s="56"/>
    </row>
    <row r="24" spans="2:69" x14ac:dyDescent="0.15">
      <c r="U24" s="56"/>
      <c r="AG24" s="56"/>
      <c r="AJ24" s="56"/>
      <c r="AM24" s="56"/>
    </row>
    <row r="25" spans="2:69" x14ac:dyDescent="0.15">
      <c r="C25" t="s">
        <v>0</v>
      </c>
      <c r="E25" t="s">
        <v>0</v>
      </c>
      <c r="G25" t="s">
        <v>0</v>
      </c>
      <c r="H25" t="s">
        <v>0</v>
      </c>
      <c r="U25" s="56"/>
      <c r="AG25" s="56"/>
      <c r="AJ25" s="56"/>
      <c r="AM25" s="56"/>
    </row>
    <row r="26" spans="2:69" x14ac:dyDescent="0.15">
      <c r="H26" t="s">
        <v>0</v>
      </c>
      <c r="AG26" s="56"/>
      <c r="AJ26" s="56"/>
      <c r="AM26" s="56"/>
    </row>
    <row r="27" spans="2:69" x14ac:dyDescent="0.15">
      <c r="H27" t="s">
        <v>0</v>
      </c>
      <c r="AM27" s="56"/>
    </row>
    <row r="28" spans="2:69" x14ac:dyDescent="0.15">
      <c r="H28" t="s">
        <v>0</v>
      </c>
      <c r="BB28" s="5"/>
      <c r="BC28" s="5"/>
      <c r="BD28" s="5"/>
      <c r="BE28" s="5"/>
      <c r="BF28" s="5"/>
      <c r="BG28" s="5"/>
      <c r="BH28" s="5"/>
      <c r="BI28" s="5"/>
      <c r="BJ28" s="5"/>
      <c r="BK28" s="5"/>
      <c r="BL28" s="5"/>
      <c r="BM28" s="5"/>
      <c r="BN28" s="5"/>
      <c r="BO28" s="5"/>
      <c r="BP28" s="5"/>
      <c r="BQ28" s="5"/>
    </row>
    <row r="29" spans="2:69" x14ac:dyDescent="0.15">
      <c r="H29" t="s">
        <v>0</v>
      </c>
    </row>
    <row r="30" spans="2:69" x14ac:dyDescent="0.15">
      <c r="H30" t="s">
        <v>0</v>
      </c>
    </row>
    <row r="40" spans="8:8" x14ac:dyDescent="0.15">
      <c r="H40" s="38"/>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18</vt:i4>
      </vt:variant>
      <vt:variant>
        <vt:lpstr>Plages nommées</vt:lpstr>
      </vt:variant>
      <vt:variant>
        <vt:i4>17</vt:i4>
      </vt:variant>
    </vt:vector>
  </HeadingPairs>
  <TitlesOfParts>
    <vt:vector size="35" baseType="lpstr">
      <vt:lpstr>Calendrier 2024</vt:lpstr>
      <vt:lpstr>État des Résultats</vt:lpstr>
      <vt:lpstr>Revenus Chambres </vt:lpstr>
      <vt:lpstr>Revenus Nourritures</vt:lpstr>
      <vt:lpstr>Revenus Boissons</vt:lpstr>
      <vt:lpstr>Autres revenus</vt:lpstr>
      <vt:lpstr>Coût des marchandises vendues </vt:lpstr>
      <vt:lpstr>Salaires</vt:lpstr>
      <vt:lpstr>Total des coûts d'exploitation</vt:lpstr>
      <vt:lpstr>Coût d'occupation </vt:lpstr>
      <vt:lpstr>Coût direct d'exploitation </vt:lpstr>
      <vt:lpstr>Musique &amp; Divertissement</vt:lpstr>
      <vt:lpstr>Mark &amp; Communication marketing</vt:lpstr>
      <vt:lpstr>Services publics</vt:lpstr>
      <vt:lpstr>Administration &amp; Frais généraux</vt:lpstr>
      <vt:lpstr>Entretien &amp; Réparations</vt:lpstr>
      <vt:lpstr>Frais financier</vt:lpstr>
      <vt:lpstr>Amortissement</vt:lpstr>
      <vt:lpstr>'Administration &amp; Frais généraux'!Zone_d_impression</vt:lpstr>
      <vt:lpstr>Amortissement!Zone_d_impression</vt:lpstr>
      <vt:lpstr>'Autres revenus'!Zone_d_impression</vt:lpstr>
      <vt:lpstr>'Coût d''occupation '!Zone_d_impression</vt:lpstr>
      <vt:lpstr>'Coût des marchandises vendues '!Zone_d_impression</vt:lpstr>
      <vt:lpstr>'Coût direct d''exploitation '!Zone_d_impression</vt:lpstr>
      <vt:lpstr>'Entretien &amp; Réparations'!Zone_d_impression</vt:lpstr>
      <vt:lpstr>'État des Résultats'!Zone_d_impression</vt:lpstr>
      <vt:lpstr>'Frais financier'!Zone_d_impression</vt:lpstr>
      <vt:lpstr>'Mark &amp; Communication marketing'!Zone_d_impression</vt:lpstr>
      <vt:lpstr>'Musique &amp; Divertissement'!Zone_d_impression</vt:lpstr>
      <vt:lpstr>'Revenus Boissons'!Zone_d_impression</vt:lpstr>
      <vt:lpstr>'Revenus Chambres '!Zone_d_impression</vt:lpstr>
      <vt:lpstr>'Revenus Nourritures'!Zone_d_impression</vt:lpstr>
      <vt:lpstr>Salaires!Zone_d_impression</vt:lpstr>
      <vt:lpstr>'Services publics'!Zone_d_impression</vt:lpstr>
      <vt:lpstr>'Total des coûts d''exploitation'!Zone_d_impression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Christian Latour</cp:lastModifiedBy>
  <dcterms:created xsi:type="dcterms:W3CDTF">2017-09-29T11:46:09Z</dcterms:created>
  <dcterms:modified xsi:type="dcterms:W3CDTF">2023-04-19T16:09:53Z</dcterms:modified>
</cp:coreProperties>
</file>