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christianlatour/Library/Mobile Documents/com~apple~CloudDocs/COURS MÉRICI/Hiver 2022/Finance gaganante (430-853-ME)/AMÉLIE &amp; CIE/"/>
    </mc:Choice>
  </mc:AlternateContent>
  <xr:revisionPtr revIDLastSave="0" documentId="8_{DA155182-72B5-5F43-94D0-2CC91D0F9CD1}" xr6:coauthVersionLast="47" xr6:coauthVersionMax="47" xr10:uidLastSave="{00000000-0000-0000-0000-000000000000}"/>
  <bookViews>
    <workbookView xWindow="1700" yWindow="500" windowWidth="49500" windowHeight="23100" xr2:uid="{592012EC-1AA0-A943-85A3-F4B0AB6DF682}"/>
  </bookViews>
  <sheets>
    <sheet name="Bilan début-fin" sheetId="1" r:id="rId1"/>
    <sheet name="État des Résultats" sheetId="3" r:id="rId2"/>
    <sheet name="Tableau de trésorerie" sheetId="2" r:id="rId3"/>
    <sheet name="Ind. de performance" sheetId="4" r:id="rId4"/>
  </sheets>
  <definedNames>
    <definedName name="image1" localSheetId="0">#REF!</definedName>
    <definedName name="image1" localSheetId="1">#REF!</definedName>
    <definedName name="image1" localSheetId="3">#REF!</definedName>
    <definedName name="image1" localSheetId="2">#REF!</definedName>
    <definedName name="image1">#REF!</definedName>
    <definedName name="image2" localSheetId="1">#REF!</definedName>
    <definedName name="image2" localSheetId="3">#REF!</definedName>
    <definedName name="image2" localSheetId="2">#REF!</definedName>
    <definedName name="image2">#REF!</definedName>
    <definedName name="_xlnm.Print_Area" localSheetId="0">'Bilan début-fin'!$C$2:$AQ$64</definedName>
    <definedName name="_xlnm.Print_Area" localSheetId="1">'État des Résultats'!$C$2:$AQ$47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7" i="1" l="1"/>
  <c r="E47" i="1"/>
  <c r="K113" i="2"/>
  <c r="C7" i="3"/>
  <c r="C4" i="4"/>
  <c r="B31" i="2"/>
  <c r="B37" i="2"/>
  <c r="B13" i="2"/>
  <c r="B5" i="2"/>
  <c r="C101" i="2"/>
  <c r="C99" i="2"/>
  <c r="C97" i="2"/>
  <c r="C96" i="2"/>
  <c r="C87" i="2"/>
  <c r="C86" i="2"/>
  <c r="C85" i="2"/>
  <c r="C84" i="2"/>
  <c r="C83" i="2"/>
  <c r="C78" i="2"/>
  <c r="C77" i="2"/>
  <c r="C76" i="2"/>
  <c r="C75" i="2"/>
  <c r="C63" i="2"/>
  <c r="C62" i="2"/>
  <c r="C61" i="2"/>
  <c r="C60" i="2"/>
  <c r="C59" i="2"/>
  <c r="C58" i="2"/>
  <c r="C53" i="2"/>
  <c r="C52" i="2"/>
  <c r="C51" i="2"/>
  <c r="C39" i="2"/>
  <c r="C34" i="2"/>
  <c r="C33" i="2"/>
  <c r="C29" i="2"/>
  <c r="C28" i="2"/>
  <c r="C27" i="2"/>
  <c r="C26" i="2"/>
  <c r="C25" i="2"/>
  <c r="C24" i="2"/>
  <c r="C23" i="2"/>
  <c r="C22" i="2"/>
  <c r="C21" i="2"/>
  <c r="C16" i="2"/>
  <c r="C15" i="2"/>
  <c r="C10" i="2"/>
  <c r="C9" i="2"/>
  <c r="C8" i="2"/>
  <c r="C7" i="2"/>
  <c r="J62" i="1"/>
  <c r="J61" i="1"/>
  <c r="J59" i="1"/>
  <c r="J58" i="1"/>
  <c r="B3" i="2"/>
  <c r="C2" i="3"/>
  <c r="C2" i="4" s="1"/>
  <c r="E15" i="3"/>
  <c r="F6" i="3" s="1"/>
  <c r="E20" i="3"/>
  <c r="E21" i="3" s="1"/>
  <c r="E24" i="3"/>
  <c r="I103" i="2" l="1"/>
  <c r="F13" i="3"/>
  <c r="E34" i="3"/>
  <c r="F12" i="3"/>
  <c r="E33" i="3"/>
  <c r="E40" i="3"/>
  <c r="E30" i="3"/>
  <c r="E32" i="3"/>
  <c r="E35" i="3"/>
  <c r="F11" i="3"/>
  <c r="E29" i="3"/>
  <c r="E31" i="3"/>
  <c r="F14" i="3"/>
  <c r="E28" i="3"/>
  <c r="F20" i="3"/>
  <c r="F21" i="3"/>
  <c r="F24" i="3"/>
  <c r="F17" i="3"/>
  <c r="F22" i="3"/>
  <c r="F41" i="3"/>
  <c r="F35" i="3"/>
  <c r="E26" i="3"/>
  <c r="F26" i="3" s="1"/>
  <c r="C9" i="3"/>
  <c r="H103" i="2"/>
  <c r="G103" i="2"/>
  <c r="H88" i="2"/>
  <c r="G88" i="2"/>
  <c r="H79" i="2"/>
  <c r="G79" i="2"/>
  <c r="G64" i="2"/>
  <c r="H54" i="2"/>
  <c r="G54" i="2"/>
  <c r="J17" i="2"/>
  <c r="J11" i="2"/>
  <c r="F33" i="3" l="1"/>
  <c r="F40" i="3"/>
  <c r="J35" i="2"/>
  <c r="F30" i="3"/>
  <c r="F34" i="3"/>
  <c r="E36" i="3"/>
  <c r="F36" i="3" s="1"/>
  <c r="F31" i="3"/>
  <c r="F29" i="3"/>
  <c r="F32" i="3"/>
  <c r="F28" i="3"/>
  <c r="J29" i="2"/>
  <c r="F15" i="3"/>
  <c r="J105" i="2"/>
  <c r="K105" i="2" s="1"/>
  <c r="I54" i="2"/>
  <c r="K54" i="2" s="1"/>
  <c r="I79" i="2"/>
  <c r="K79" i="2" s="1"/>
  <c r="I88" i="2"/>
  <c r="K88" i="2" s="1"/>
  <c r="K103" i="2" l="1"/>
  <c r="E38" i="3"/>
  <c r="F38" i="3" s="1"/>
  <c r="J90" i="2"/>
  <c r="K90" i="2" s="1"/>
  <c r="E43" i="3" l="1"/>
  <c r="E45" i="3" s="1"/>
  <c r="F43" i="3" l="1"/>
  <c r="F45" i="3"/>
  <c r="J43" i="2"/>
  <c r="J47" i="2" s="1"/>
  <c r="E47" i="3"/>
  <c r="H64" i="2" l="1"/>
  <c r="I64" i="2" s="1"/>
  <c r="K64" i="2" s="1"/>
  <c r="K43" i="2"/>
  <c r="F47" i="3"/>
  <c r="K47" i="2"/>
  <c r="H68" i="1"/>
  <c r="J8" i="1"/>
  <c r="H6" i="1"/>
  <c r="H66" i="1"/>
  <c r="H64" i="1"/>
  <c r="E64" i="1"/>
  <c r="H62" i="1"/>
  <c r="H61" i="1"/>
  <c r="H60" i="1"/>
  <c r="H59" i="1"/>
  <c r="H58" i="1"/>
  <c r="H56" i="1"/>
  <c r="H54" i="1"/>
  <c r="J52" i="1"/>
  <c r="H52" i="1"/>
  <c r="E52" i="1"/>
  <c r="H50" i="1"/>
  <c r="H49" i="1"/>
  <c r="H48" i="1"/>
  <c r="H47" i="1"/>
  <c r="H45" i="1"/>
  <c r="H43" i="1"/>
  <c r="H41" i="1"/>
  <c r="H40" i="1"/>
  <c r="H39" i="1"/>
  <c r="J43" i="1"/>
  <c r="H38" i="1"/>
  <c r="E43" i="1"/>
  <c r="H37" i="1"/>
  <c r="H36" i="1"/>
  <c r="H34" i="1"/>
  <c r="H32" i="1"/>
  <c r="H30" i="1"/>
  <c r="H28" i="1"/>
  <c r="E28" i="1"/>
  <c r="H26" i="1"/>
  <c r="H25" i="1"/>
  <c r="J28" i="1"/>
  <c r="H24" i="1"/>
  <c r="H23" i="1"/>
  <c r="H21" i="1"/>
  <c r="H19" i="1"/>
  <c r="H17" i="1"/>
  <c r="H16" i="1"/>
  <c r="E19" i="1"/>
  <c r="H15" i="1"/>
  <c r="H14" i="1"/>
  <c r="H12" i="1"/>
  <c r="H10" i="1"/>
  <c r="H8" i="1"/>
  <c r="H7" i="1"/>
  <c r="J6" i="1"/>
  <c r="H2" i="1"/>
  <c r="J67" i="2" l="1"/>
  <c r="K67" i="2" s="1"/>
  <c r="E30" i="1"/>
  <c r="E54" i="1"/>
  <c r="J54" i="1"/>
  <c r="J19" i="1"/>
  <c r="J64" i="1"/>
  <c r="J69" i="2" l="1"/>
  <c r="J107" i="2" s="1"/>
  <c r="F28" i="1"/>
  <c r="C9" i="1"/>
  <c r="F48" i="1"/>
  <c r="F23" i="1"/>
  <c r="F15" i="1"/>
  <c r="F39" i="1"/>
  <c r="F36" i="1"/>
  <c r="F50" i="1"/>
  <c r="F19" i="1"/>
  <c r="F61" i="1"/>
  <c r="F17" i="1"/>
  <c r="F24" i="1"/>
  <c r="F43" i="1"/>
  <c r="F14" i="1"/>
  <c r="F40" i="1"/>
  <c r="F25" i="1"/>
  <c r="F30" i="1"/>
  <c r="F41" i="1"/>
  <c r="F59" i="1"/>
  <c r="F47" i="1"/>
  <c r="F38" i="1"/>
  <c r="F26" i="1"/>
  <c r="F60" i="1"/>
  <c r="F16" i="1"/>
  <c r="F64" i="1"/>
  <c r="F49" i="1"/>
  <c r="F37" i="1"/>
  <c r="F62" i="1"/>
  <c r="F52" i="1"/>
  <c r="F6" i="1"/>
  <c r="F58" i="1"/>
  <c r="J66" i="1"/>
  <c r="E66" i="1"/>
  <c r="F54" i="1"/>
  <c r="J30" i="1"/>
  <c r="K69" i="2" l="1"/>
  <c r="J111" i="2"/>
  <c r="J115" i="2" s="1"/>
  <c r="K115" i="2" s="1"/>
  <c r="K107" i="2"/>
  <c r="H9" i="1"/>
  <c r="K6" i="1"/>
  <c r="J68" i="1"/>
  <c r="K68" i="1" s="1"/>
  <c r="K58" i="1"/>
  <c r="K40" i="1"/>
  <c r="K24" i="1"/>
  <c r="K14" i="1"/>
  <c r="K17" i="1"/>
  <c r="K61" i="1"/>
  <c r="K50" i="1"/>
  <c r="K36" i="1"/>
  <c r="K39" i="1"/>
  <c r="K23" i="1"/>
  <c r="K49" i="1"/>
  <c r="K38" i="1"/>
  <c r="K26" i="1"/>
  <c r="K48" i="1"/>
  <c r="K30" i="1"/>
  <c r="K59" i="1"/>
  <c r="K41" i="1"/>
  <c r="K25" i="1"/>
  <c r="K15" i="1"/>
  <c r="K62" i="1"/>
  <c r="K37" i="1"/>
  <c r="K16" i="1"/>
  <c r="K47" i="1"/>
  <c r="K60" i="1"/>
  <c r="K52" i="1"/>
  <c r="K28" i="1"/>
  <c r="K43" i="1"/>
  <c r="K19" i="1"/>
  <c r="K64" i="1"/>
  <c r="E68" i="1"/>
  <c r="F68" i="1" s="1"/>
  <c r="F66" i="1"/>
  <c r="K54" i="1"/>
  <c r="K66" i="1"/>
  <c r="N30" i="1"/>
</calcChain>
</file>

<file path=xl/sharedStrings.xml><?xml version="1.0" encoding="utf-8"?>
<sst xmlns="http://schemas.openxmlformats.org/spreadsheetml/2006/main" count="383" uniqueCount="204">
  <si>
    <t xml:space="preserve"> </t>
  </si>
  <si>
    <t>Total des actifs par place</t>
  </si>
  <si>
    <t>(%)</t>
  </si>
  <si>
    <t>Début</t>
  </si>
  <si>
    <t>Fin</t>
  </si>
  <si>
    <t>ACTIF</t>
  </si>
  <si>
    <t>Actif courant</t>
  </si>
  <si>
    <t xml:space="preserve"> Trésorerie et équivalent de trésorerie</t>
  </si>
  <si>
    <t xml:space="preserve"> Clients et autres débiteurs</t>
  </si>
  <si>
    <t xml:space="preserve"> Stocks</t>
  </si>
  <si>
    <t xml:space="preserve"> Autres actifs courants</t>
  </si>
  <si>
    <t>Total des actifs courants</t>
  </si>
  <si>
    <t>Actif non courant</t>
  </si>
  <si>
    <t xml:space="preserve"> Placements</t>
  </si>
  <si>
    <t xml:space="preserve"> Immobilisations corporelles </t>
  </si>
  <si>
    <t xml:space="preserve"> Immobilisations incorporelles</t>
  </si>
  <si>
    <t xml:space="preserve"> Achalandage (Goodwill)</t>
  </si>
  <si>
    <t>Total des actifs non courant</t>
  </si>
  <si>
    <t>TOTAL DES ACTIFS</t>
  </si>
  <si>
    <t>PASSIF</t>
  </si>
  <si>
    <t>Passif courant</t>
  </si>
  <si>
    <t xml:space="preserve"> Découverts bancaires</t>
  </si>
  <si>
    <t xml:space="preserve"> Emprunts bancaires</t>
  </si>
  <si>
    <t xml:space="preserve"> Fournisseurs et autres créditeurs </t>
  </si>
  <si>
    <t xml:space="preserve"> Produits différés</t>
  </si>
  <si>
    <t xml:space="preserve"> Provisions pour risques et charges</t>
  </si>
  <si>
    <t xml:space="preserve"> Partie courante de la dette</t>
  </si>
  <si>
    <t>Total des passifs courants</t>
  </si>
  <si>
    <t>Passif non courant</t>
  </si>
  <si>
    <t xml:space="preserve"> Emprunts hypothécaires </t>
  </si>
  <si>
    <t xml:space="preserve"> Emprunts obligataires</t>
  </si>
  <si>
    <t xml:space="preserve"> Obligations découlant de contrats de location-financement</t>
  </si>
  <si>
    <t xml:space="preserve"> Impôts différés</t>
  </si>
  <si>
    <t>Total des passifs non courant</t>
  </si>
  <si>
    <t>TOTAL DES PASSIFS</t>
  </si>
  <si>
    <t>CAPITAUX PROPRES</t>
  </si>
  <si>
    <t xml:space="preserve"> Capital actions</t>
  </si>
  <si>
    <t xml:space="preserve"> Surplus d’apports</t>
  </si>
  <si>
    <t xml:space="preserve"> Résultats non distribués</t>
  </si>
  <si>
    <t xml:space="preserve"> Cumul des autres éléments du résultat global</t>
  </si>
  <si>
    <t xml:space="preserve"> Participation ne donnant pas le contrôle</t>
  </si>
  <si>
    <t>Total des capitaux propres</t>
  </si>
  <si>
    <t>TOTAL DES PASSIFS ET DES CAPITAUX PROPRES</t>
  </si>
  <si>
    <t>Nb de places</t>
  </si>
  <si>
    <t>Bilan</t>
  </si>
  <si>
    <t>Total des passifs + TOTAL des Capitaux propres - Total des actifs</t>
  </si>
  <si>
    <t>Actifs / Place</t>
  </si>
  <si>
    <t>TABLEAU DES FLUX DE TRÉSORERIE</t>
  </si>
  <si>
    <t>Revenus</t>
  </si>
  <si>
    <t>Coût des produits vendus</t>
  </si>
  <si>
    <t>Coût d’exploitation</t>
  </si>
  <si>
    <t xml:space="preserve">   Total des intérêts, frais financiers et amortissements</t>
  </si>
  <si>
    <t>ACTIVITÉS OPÉRATIONNELLES</t>
  </si>
  <si>
    <t>Résultat net de la période</t>
  </si>
  <si>
    <t>Amortissement</t>
  </si>
  <si>
    <t>Variation nette de la trésorerie des éléments liés aux résultats d’exploitation</t>
  </si>
  <si>
    <t>Variation</t>
  </si>
  <si>
    <t>Variation nette des éléments du fonds de roulement hors trésorerie liés aux activités opérationnelles</t>
  </si>
  <si>
    <t>Flux de trésorerie générés par les activités opérationnelles</t>
  </si>
  <si>
    <t>ACTIVITÉS DE FINANCEMENT</t>
  </si>
  <si>
    <t>Capitaux propres</t>
  </si>
  <si>
    <t>Flux de trésorerie générés par les activités de financement</t>
  </si>
  <si>
    <t>ACTIVITÉS D’INVESTISSEMENT</t>
  </si>
  <si>
    <t>Flux de trésorerie générés par les activités d’investissement</t>
  </si>
  <si>
    <t>Augmentation (diminution) de la trésorerie durant l’exercice financier</t>
  </si>
  <si>
    <t>Trésorerie et équivalent de trésorerie au début de l’exercice financier</t>
  </si>
  <si>
    <t>Trésorerie et équivalent de trésorerie à la fin de l’exercice financier</t>
  </si>
  <si>
    <t>Trésorerie et équivalent de trésorerie à la fin de l’exercice (la preuve)</t>
  </si>
  <si>
    <t>Compte de contrôle</t>
  </si>
  <si>
    <t>Taux d'imposition</t>
  </si>
  <si>
    <t xml:space="preserve">BÉNÉFICE NET </t>
  </si>
  <si>
    <t xml:space="preserve">BÉNÉFICE NET AVANT IMPÔT </t>
    <phoneticPr fontId="0" type="noConversion"/>
  </si>
  <si>
    <t>Bénéfices nets avant frais financiers, amort. et impôt (BAIIA)</t>
  </si>
  <si>
    <t xml:space="preserve">   Total des frais d’exploitation</t>
  </si>
  <si>
    <t xml:space="preserve">   Marge bénéficiaire brute</t>
  </si>
  <si>
    <t xml:space="preserve">   « Prime Cost »</t>
  </si>
  <si>
    <t xml:space="preserve">Coût de la main-d’œuvre </t>
  </si>
  <si>
    <t xml:space="preserve">   Total des revenus</t>
  </si>
  <si>
    <t>Revenus annuels par place</t>
  </si>
  <si>
    <t>Rev/Place/Jour =</t>
  </si>
  <si>
    <t>Nombre de places</t>
  </si>
  <si>
    <t xml:space="preserve"> Nourriture</t>
  </si>
  <si>
    <t xml:space="preserve"> Boisson</t>
  </si>
  <si>
    <t xml:space="preserve"> Autres revenus</t>
  </si>
  <si>
    <t xml:space="preserve"> Total des salaires</t>
  </si>
  <si>
    <t xml:space="preserve"> Total des avantages sociaux</t>
  </si>
  <si>
    <t xml:space="preserve"> Frais d’occupation </t>
  </si>
  <si>
    <t xml:space="preserve"> Coût direct d’exploitation </t>
  </si>
  <si>
    <t xml:space="preserve"> Musique &amp; Divertissement </t>
  </si>
  <si>
    <t xml:space="preserve"> Marketing &amp; Communication marketing</t>
  </si>
  <si>
    <t xml:space="preserve"> Services publics </t>
  </si>
  <si>
    <t xml:space="preserve"> Administration &amp; Frais généraux</t>
  </si>
  <si>
    <t xml:space="preserve"> Entretien &amp; Réparations </t>
  </si>
  <si>
    <t xml:space="preserve"> Autres dépenses </t>
  </si>
  <si>
    <t xml:space="preserve"> Frais financiers</t>
  </si>
  <si>
    <t xml:space="preserve"> Amortissements </t>
  </si>
  <si>
    <t xml:space="preserve"> Impôts </t>
  </si>
  <si>
    <t>Taux de bénéfice marginaux</t>
  </si>
  <si>
    <t xml:space="preserve"> Chambres</t>
  </si>
  <si>
    <t>Résultats $</t>
  </si>
  <si>
    <t>Amortissement linéaire sur 10 ans</t>
  </si>
  <si>
    <t>Remboursement linéaire sur 10 ans</t>
  </si>
  <si>
    <t>Bilan d'ouverture</t>
  </si>
  <si>
    <t>Bilan de fermeture</t>
  </si>
  <si>
    <t xml:space="preserve">État des résultats </t>
  </si>
  <si>
    <t>Total des coûts de la main-d’œuvre</t>
  </si>
  <si>
    <t xml:space="preserve">     Amortissements. Acc. Immobilisations corporelles</t>
  </si>
  <si>
    <t xml:space="preserve">     Amortissements. Acc. Immobilisations incorporelles</t>
  </si>
  <si>
    <t xml:space="preserve">     Amortissements. Acc. Goodwill</t>
  </si>
  <si>
    <t xml:space="preserve">  </t>
  </si>
  <si>
    <t>Tableau des indices de performance</t>
  </si>
  <si>
    <t xml:space="preserve"> Rentabilité générale</t>
  </si>
  <si>
    <t>Seuil de rentabilité</t>
  </si>
  <si>
    <r>
      <t xml:space="preserve">Coûts fixes </t>
    </r>
    <r>
      <rPr>
        <b/>
        <sz val="16"/>
        <rFont val="Arial"/>
        <family val="2"/>
      </rPr>
      <t>÷</t>
    </r>
    <r>
      <rPr>
        <b/>
        <sz val="20"/>
        <rFont val="Arial"/>
        <family val="2"/>
      </rPr>
      <t xml:space="preserve"> [</t>
    </r>
    <r>
      <rPr>
        <b/>
        <sz val="10"/>
        <rFont val="Arial"/>
        <family val="2"/>
        <charset val="204"/>
      </rPr>
      <t xml:space="preserve">1 — (Coûts variables </t>
    </r>
    <r>
      <rPr>
        <b/>
        <sz val="16"/>
        <rFont val="Arial"/>
        <family val="2"/>
      </rPr>
      <t>÷</t>
    </r>
    <r>
      <rPr>
        <b/>
        <sz val="10"/>
        <rFont val="Arial"/>
        <family val="2"/>
        <charset val="204"/>
      </rPr>
      <t xml:space="preserve"> Ventes)</t>
    </r>
    <r>
      <rPr>
        <b/>
        <sz val="20"/>
        <rFont val="Arial"/>
        <family val="2"/>
      </rPr>
      <t>]</t>
    </r>
  </si>
  <si>
    <t>Indique le niveau de vente nécessaire pour atteindre le seuil de rentabilité.</t>
  </si>
  <si>
    <t>Élevé — Le risque de ne pas y arriver est grand!</t>
  </si>
  <si>
    <t>Faible — Le risque est plus faible!</t>
  </si>
  <si>
    <t>DOMAINE</t>
  </si>
  <si>
    <t>RATIO</t>
  </si>
  <si>
    <t>FORMULE</t>
  </si>
  <si>
    <t>CALCUL</t>
  </si>
  <si>
    <t>OBJET</t>
  </si>
  <si>
    <t>CONCLUSION / MESURES À PRENDRE</t>
  </si>
  <si>
    <t>Rentabilité générale</t>
  </si>
  <si>
    <t>Rendement de l’investissement 
du propriétaire</t>
  </si>
  <si>
    <r>
      <t xml:space="preserve">(Bénéfice net avant impôt </t>
    </r>
    <r>
      <rPr>
        <b/>
        <sz val="16"/>
        <rFont val="Arial"/>
        <family val="2"/>
      </rPr>
      <t>÷</t>
    </r>
    <r>
      <rPr>
        <b/>
        <sz val="10"/>
        <rFont val="Arial"/>
        <family val="2"/>
        <charset val="204"/>
      </rPr>
      <t xml:space="preserve"> Capitaux propres ) X 100</t>
    </r>
  </si>
  <si>
    <t>?</t>
  </si>
  <si>
    <t>Indique si l’investissement du propriétaire est adéquat et rentable.</t>
  </si>
  <si>
    <t xml:space="preserve">Élevé — Félicitations!
Faible — Se poser la question suivante : Mon argent est-il utilisé de la façon la plus rentable ? </t>
  </si>
  <si>
    <t>Rendement des investisseurs et des propriétaires</t>
  </si>
  <si>
    <r>
      <rPr>
        <sz val="20"/>
        <color theme="1"/>
        <rFont val="Calibri"/>
        <family val="2"/>
        <scheme val="minor"/>
      </rPr>
      <t>[</t>
    </r>
    <r>
      <rPr>
        <sz val="10"/>
        <rFont val="Arial"/>
        <family val="2"/>
      </rPr>
      <t xml:space="preserve">Bénéfice net avant impôt </t>
    </r>
    <r>
      <rPr>
        <sz val="16"/>
        <color theme="1"/>
        <rFont val="Calibri"/>
        <family val="2"/>
        <scheme val="minor"/>
      </rPr>
      <t>÷</t>
    </r>
    <r>
      <rPr>
        <sz val="10"/>
        <rFont val="Arial"/>
        <family val="2"/>
      </rPr>
      <t xml:space="preserve"> (Passif à long terme + Capitaux propres)</t>
    </r>
    <r>
      <rPr>
        <sz val="20"/>
        <color theme="1"/>
        <rFont val="Calibri"/>
        <family val="2"/>
        <scheme val="minor"/>
      </rPr>
      <t>]</t>
    </r>
    <r>
      <rPr>
        <sz val="10"/>
        <rFont val="Arial"/>
        <family val="2"/>
      </rPr>
      <t xml:space="preserve">   X 100</t>
    </r>
  </si>
  <si>
    <t>Indique si l’investissement des investisseurs est rentable.</t>
  </si>
  <si>
    <t xml:space="preserve">Élevé — Félicitations!
Faible — Se poser la question suivante : Le rendement est-il suffisant pour satisfaire les investisseurs ? </t>
  </si>
  <si>
    <t>Rendement du capital investi</t>
  </si>
  <si>
    <r>
      <t xml:space="preserve">(Bénéfice net avant impôt </t>
    </r>
    <r>
      <rPr>
        <sz val="16"/>
        <color theme="1"/>
        <rFont val="Calibri"/>
        <family val="2"/>
        <scheme val="minor"/>
      </rPr>
      <t>÷</t>
    </r>
    <r>
      <rPr>
        <sz val="10"/>
        <rFont val="Arial"/>
        <family val="2"/>
      </rPr>
      <t xml:space="preserve"> Actif) X 100</t>
    </r>
  </si>
  <si>
    <t>Indique une bonne affectation des ressources financières.</t>
  </si>
  <si>
    <t>Élevé — Félicitations!
Faible — Peut indiquer des placements inconsidérés ?
          - Analyser l’actif en vue de convertir éventuellement des biens en espèces .</t>
  </si>
  <si>
    <t>Gestion de 
l’exploitation</t>
  </si>
  <si>
    <t>Marge bénéficiaire</t>
  </si>
  <si>
    <r>
      <t xml:space="preserve">(Bénéfice net avant impôt </t>
    </r>
    <r>
      <rPr>
        <b/>
        <sz val="16"/>
        <rFont val="Arial"/>
        <family val="2"/>
      </rPr>
      <t>÷</t>
    </r>
    <r>
      <rPr>
        <b/>
        <sz val="10"/>
        <rFont val="Arial"/>
        <family val="2"/>
        <charset val="204"/>
      </rPr>
      <t xml:space="preserve"> Ventes) X 100</t>
    </r>
  </si>
  <si>
    <t>Indique, en pourcentage, le bénéfice net réalisé sur chaque dollar de vente.</t>
  </si>
  <si>
    <t xml:space="preserve">Élevé — Félicitations!
Faible — Augmenter les ventes
          - Diminuer les coûts
          - Faire les deux
</t>
  </si>
  <si>
    <t>Marge bénéficiaire brute</t>
  </si>
  <si>
    <r>
      <t xml:space="preserve">(Bénéfice brut </t>
    </r>
    <r>
      <rPr>
        <sz val="16"/>
        <color theme="1"/>
        <rFont val="Calibri"/>
        <family val="2"/>
        <scheme val="minor"/>
      </rPr>
      <t>÷</t>
    </r>
    <r>
      <rPr>
        <sz val="10"/>
        <rFont val="Arial"/>
        <family val="2"/>
      </rPr>
      <t xml:space="preserve"> Ventes) X 100</t>
    </r>
  </si>
  <si>
    <t>Indique, en pourcentage, le bénéfice brut réalisé sur chaque dollar de vente.</t>
  </si>
  <si>
    <t>Élevé — Félicitations!
Faible — Augmenter les ventes
          - Diminuer les coûts
          - Faire les deux</t>
  </si>
  <si>
    <t>BAIIA</t>
  </si>
  <si>
    <t xml:space="preserve">   (Bénéfice net avant frais financiers, amort. et impôt ÷ Ventes) X 100</t>
  </si>
  <si>
    <t>Gestion des
ressources</t>
  </si>
  <si>
    <t>Rotation des actifs</t>
  </si>
  <si>
    <r>
      <t xml:space="preserve">(Ventes </t>
    </r>
    <r>
      <rPr>
        <b/>
        <sz val="16"/>
        <rFont val="Arial"/>
        <family val="2"/>
      </rPr>
      <t>÷</t>
    </r>
    <r>
      <rPr>
        <b/>
        <sz val="10"/>
        <rFont val="Arial"/>
        <family val="2"/>
        <charset val="204"/>
      </rPr>
      <t xml:space="preserve"> Actif)</t>
    </r>
  </si>
  <si>
    <t>x</t>
  </si>
  <si>
    <t>Mesure l’efficacité de l’utilisation des ressources de l’entreprise.</t>
  </si>
  <si>
    <t>Élevé — Utilisation efficace des ressources de l’entreprise.
Faible — Investissement trop élevé dans les ressources par rapport au niveau des ventes. Calculer les autres ratios de gestion des ressources pour en préciser la cause.</t>
  </si>
  <si>
    <t>Taux de rotation des stocks</t>
  </si>
  <si>
    <t>Coût des produits vendus durant la période  ÷ Stock moyen
Stock moyen = [(Stock d’ouverture + Stock de fermeture) ÷ 2]</t>
  </si>
  <si>
    <t>Indique le nombre de fois que le stock se renouvelle au cours d’une période donnée. Évalue la qualité du stock.</t>
  </si>
  <si>
    <t>Le coefficient acceptable varie selon les entreprises. Pour les denrées périssables, par exemple, la rotation doit être élevée alors que pour les vêtements, elle peut être que saisonnière. Un écart important par rapport aux normes du secteur peut indiquer un surplus de stocks résultant d'une mauvaise politique d'achat ou de marketing.</t>
  </si>
  <si>
    <t>Niveau des stocks  (nombre de jours de provision)</t>
  </si>
  <si>
    <t>jours</t>
  </si>
  <si>
    <t>Indique le nombre moyen de jours d'approvisionnement en stocks (nombre réel de jours pour vendre et renouveler le stock).</t>
  </si>
  <si>
    <t>Voir commentaires ci-dessus. Utiliser comme guide pour rationaliser les achats.</t>
  </si>
  <si>
    <t>Rotation des comptes clients</t>
  </si>
  <si>
    <r>
      <t xml:space="preserve">Ventes </t>
    </r>
    <r>
      <rPr>
        <sz val="16"/>
        <color theme="1"/>
        <rFont val="Calibri"/>
        <family val="2"/>
        <scheme val="minor"/>
      </rPr>
      <t>÷</t>
    </r>
    <r>
      <rPr>
        <sz val="10"/>
        <rFont val="Arial"/>
        <family val="2"/>
      </rPr>
      <t xml:space="preserve"> Comptes clients moyens  
Comptes clients moyens = (Comptes clients d'ouverture + Comptes clients de fermeture) </t>
    </r>
    <r>
      <rPr>
        <sz val="16"/>
        <color theme="1"/>
        <rFont val="Calibri"/>
        <family val="2"/>
        <scheme val="minor"/>
      </rPr>
      <t>÷</t>
    </r>
    <r>
      <rPr>
        <sz val="10"/>
        <rFont val="Arial"/>
        <family val="2"/>
      </rPr>
      <t xml:space="preserve"> 2</t>
    </r>
  </si>
  <si>
    <t>Évalue l'efficacité de la politique de crédit et de recouvrement de l'entreprise.</t>
  </si>
  <si>
    <t>Élevé — Félicitations! Indique soit une politique de crédit et de recouvrement efficace, soit le fait que les clients paient comptant en général.
Faible — Une plus grande attention doit être accordée aux comptes clients.</t>
  </si>
  <si>
    <t>Période de recouvrement des comptes clients</t>
  </si>
  <si>
    <t>Indique le nombre moyen de jours que prennent les clients pour payer leurs comptes.</t>
  </si>
  <si>
    <t>Le coefficient acceptable v+E22:I23arie selon les entreprises. Pour les denrées périssables, par exemple, la rotation doit être élevée alors que pour les vêtements, elle peut être que saisonnière. Un écart important par rapport aux normes du secteur peut indiquer un surplus de stocks résultant d'une mauvaise politique d'achat ou de marketing.</t>
  </si>
  <si>
    <t>Taux de rotation des comptes fournisseurs</t>
  </si>
  <si>
    <t>Coût des produits vendus durant la période ÷ Fournisseurs moyen
Fournisseurs moyen = [(Fournisseurs à l'ouverture + Fournisseurs à la fermeture) ÷ 2]</t>
  </si>
  <si>
    <t>Période de paiement des comptes fournisseurs</t>
  </si>
  <si>
    <r>
      <t xml:space="preserve">(Nombre de jours de la période </t>
    </r>
    <r>
      <rPr>
        <sz val="16"/>
        <color theme="1"/>
        <rFont val="Calibri"/>
        <family val="2"/>
        <scheme val="minor"/>
      </rPr>
      <t xml:space="preserve"> ÷</t>
    </r>
    <r>
      <rPr>
        <sz val="10"/>
        <rFont val="Arial"/>
        <family val="2"/>
      </rPr>
      <t xml:space="preserve"> Coefficient de rotation des comptes fournisseurs)
         (voir ci-dessus)</t>
    </r>
  </si>
  <si>
    <t>Indique le nombre moyen de jours que l'entreprise prend pour régler ses comptes fournisseurs.</t>
  </si>
  <si>
    <r>
      <t>Faible</t>
    </r>
    <r>
      <rPr>
        <sz val="10"/>
        <rFont val="Arial"/>
        <family val="2"/>
      </rPr>
      <t xml:space="preserve"> - Adéquat si ceci est causé par l'utilisation des escomptes de caisse ou par le respect des conditions de paiement aux fournisseurs.
</t>
    </r>
    <r>
      <rPr>
        <b/>
        <sz val="10"/>
        <rFont val="Arial"/>
        <family val="2"/>
        <charset val="204"/>
      </rPr>
      <t>Élevé</t>
    </r>
    <r>
      <rPr>
        <sz val="10"/>
        <rFont val="Arial"/>
        <family val="2"/>
      </rPr>
      <t xml:space="preserve"> - Vérifier les conditions de paiement accordées par les fournisseurs. Si l'entreprise paie avec retard, sa réputation peut en souffrir de même que ses relations futures avec les fournisseurs.</t>
    </r>
  </si>
  <si>
    <t>Gestion de 
la dette</t>
  </si>
  <si>
    <t>Avoir des propriétaires</t>
  </si>
  <si>
    <t>(Actif ÷ Capitaux propres)</t>
  </si>
  <si>
    <t>Indique l'importance de l'investissement du propriétaire dans l'entreprise.</t>
  </si>
  <si>
    <t>- Voir ci-dessous (Endettement)
- Une analyse horizontale indiquera si l'investissement augmente ou diminue</t>
  </si>
  <si>
    <t>L'importance de l'endettement par rapport à l'investissement des propriétaires</t>
  </si>
  <si>
    <r>
      <t xml:space="preserve">(Passif </t>
    </r>
    <r>
      <rPr>
        <sz val="16"/>
        <rFont val="Arial"/>
        <family val="2"/>
      </rPr>
      <t>÷</t>
    </r>
    <r>
      <rPr>
        <sz val="10"/>
        <rFont val="Arial"/>
        <family val="2"/>
      </rPr>
      <t xml:space="preserve"> Capitaux propres)</t>
    </r>
  </si>
  <si>
    <t>L'avoir net des propriétaires</t>
  </si>
  <si>
    <r>
      <t xml:space="preserve">(Actif ÷ Capitaux propres) </t>
    </r>
    <r>
      <rPr>
        <sz val="16"/>
        <rFont val="Arial"/>
        <family val="2"/>
      </rPr>
      <t>÷</t>
    </r>
    <r>
      <rPr>
        <sz val="10"/>
        <rFont val="Arial"/>
        <family val="2"/>
      </rPr>
      <t xml:space="preserve"> (Passif ÷ Capitaux propres) </t>
    </r>
  </si>
  <si>
    <t>Endettement</t>
  </si>
  <si>
    <r>
      <t xml:space="preserve"> (Passif </t>
    </r>
    <r>
      <rPr>
        <sz val="16"/>
        <color theme="1"/>
        <rFont val="Calibri"/>
        <family val="2"/>
        <scheme val="minor"/>
      </rPr>
      <t>÷</t>
    </r>
    <r>
      <rPr>
        <sz val="10"/>
        <rFont val="Arial"/>
        <family val="2"/>
      </rPr>
      <t xml:space="preserve"> Actif)</t>
    </r>
    <r>
      <rPr>
        <sz val="10"/>
        <rFont val="Arial"/>
        <family val="2"/>
      </rPr>
      <t xml:space="preserve"> x 100</t>
    </r>
  </si>
  <si>
    <t>Mesure l'endettement de l'entreprise à l'égard de ses créanciers.</t>
  </si>
  <si>
    <r>
      <t>Élevé</t>
    </r>
    <r>
      <rPr>
        <sz val="10"/>
        <rFont val="Arial"/>
        <family val="2"/>
      </rPr>
      <t xml:space="preserve"> - Un montant important est dû aux créanciers. Possibilité de dette excessive.
</t>
    </r>
    <r>
      <rPr>
        <b/>
        <sz val="10"/>
        <rFont val="Arial"/>
        <family val="2"/>
        <charset val="204"/>
      </rPr>
      <t>Faible</t>
    </r>
    <r>
      <rPr>
        <sz val="10"/>
        <rFont val="Arial"/>
        <family val="2"/>
      </rPr>
      <t xml:space="preserve"> - Indique un investissement important du propriétaire. Possibilité d'utiliser davantage le financement externe et de réaliser un meilleur rendement sur votre investissement.</t>
    </r>
  </si>
  <si>
    <t>Fonds de roulement</t>
  </si>
  <si>
    <r>
      <t xml:space="preserve">(Actif à court terme) </t>
    </r>
    <r>
      <rPr>
        <sz val="16"/>
        <color theme="1"/>
        <rFont val="Calibri"/>
        <family val="2"/>
        <scheme val="minor"/>
      </rPr>
      <t>÷</t>
    </r>
    <r>
      <rPr>
        <sz val="10"/>
        <rFont val="Arial"/>
        <family val="2"/>
      </rPr>
      <t xml:space="preserve"> (Passif à court terme)</t>
    </r>
  </si>
  <si>
    <t>Mesure la capacité de l'entreprise de rembourser ses dettes à court terme (exigibles au cours des 12 prochains mois).</t>
  </si>
  <si>
    <r>
      <t xml:space="preserve">Dans de nombreuses entreprises, un ratio de 2:1 est généralement acceptable, mais les besoins varient selon les secteurs.
En général :
</t>
    </r>
    <r>
      <rPr>
        <b/>
        <sz val="10"/>
        <rFont val="Arial"/>
        <family val="2"/>
        <charset val="204"/>
      </rPr>
      <t>Élevé</t>
    </r>
    <r>
      <rPr>
        <sz val="10"/>
        <rFont val="Arial"/>
        <family val="2"/>
      </rPr>
      <t xml:space="preserve"> - Stock peut-être trop élevé ou utilisation inappropriée de l'encaisse.
</t>
    </r>
    <r>
      <rPr>
        <b/>
        <sz val="10"/>
        <rFont val="Arial"/>
        <family val="2"/>
        <charset val="204"/>
      </rPr>
      <t>Faible</t>
    </r>
    <r>
      <rPr>
        <sz val="10"/>
        <rFont val="Arial"/>
        <family val="2"/>
      </rPr>
      <t xml:space="preserve"> - Si le ratio est faible ou inférieur à 1, il convient d'analyser soigneusement le montant et l'échéance des emprunts à court terme de l'entreprise. Il sera peut être nécessaire de restructurer la dette ou de procéder à d'autres investissements.</t>
    </r>
  </si>
  <si>
    <t>Trésorerie</t>
  </si>
  <si>
    <r>
      <t xml:space="preserve">(Actif à court terme - Stocks) </t>
    </r>
    <r>
      <rPr>
        <sz val="16"/>
        <color theme="1"/>
        <rFont val="Calibri"/>
        <family val="2"/>
        <scheme val="minor"/>
      </rPr>
      <t>÷</t>
    </r>
    <r>
      <rPr>
        <sz val="10"/>
        <rFont val="Arial"/>
        <family val="2"/>
      </rPr>
      <t xml:space="preserve"> (Passif à court terme)</t>
    </r>
  </si>
  <si>
    <t>Mesure la capacité de l'entreprise à respecter ses engagements à court terme à l'aide de ses éléments d'actif les plus liquides (encaisse et comptes clients).</t>
  </si>
  <si>
    <r>
      <t xml:space="preserve">Un ratio de 1:1 est considéré acceptable.
</t>
    </r>
    <r>
      <rPr>
        <b/>
        <sz val="10"/>
        <rFont val="Arial"/>
        <family val="2"/>
        <charset val="204"/>
      </rPr>
      <t>Élevé</t>
    </r>
    <r>
      <rPr>
        <sz val="10"/>
        <rFont val="Arial"/>
        <family val="2"/>
      </rPr>
      <t xml:space="preserve"> - Si l'encaisse est mal utilisée ou si les comptes clients sont excessifs, il peut-être nécessaire de modifier la politique de crédit et de recouvrement de l'entreprise.
</t>
    </r>
    <r>
      <rPr>
        <b/>
        <sz val="10"/>
        <rFont val="Arial"/>
        <family val="2"/>
        <charset val="204"/>
      </rPr>
      <t xml:space="preserve">Faible </t>
    </r>
    <r>
      <rPr>
        <sz val="10"/>
        <rFont val="Arial"/>
        <family val="2"/>
      </rPr>
      <t>- Voir ci-dessus (fonds de roulement)</t>
    </r>
  </si>
  <si>
    <t>Période du 2 janvier 2023 au 31 décembre 2023</t>
  </si>
  <si>
    <r>
      <t xml:space="preserve">Nombre de jours de la période  </t>
    </r>
    <r>
      <rPr>
        <sz val="16"/>
        <rFont val="Arial"/>
        <family val="2"/>
      </rPr>
      <t>÷</t>
    </r>
    <r>
      <rPr>
        <sz val="10"/>
        <rFont val="Arial"/>
        <family val="2"/>
      </rPr>
      <t xml:space="preserve"> Coefficient de rotation des stocks
        (voir ci-dessus)</t>
    </r>
  </si>
  <si>
    <r>
      <t xml:space="preserve">(Nombre de jours de la période </t>
    </r>
    <r>
      <rPr>
        <sz val="16"/>
        <color theme="1"/>
        <rFont val="Calibri"/>
        <family val="2"/>
        <scheme val="minor"/>
      </rPr>
      <t xml:space="preserve"> ÷</t>
    </r>
    <r>
      <rPr>
        <sz val="10"/>
        <rFont val="Arial"/>
        <family val="2"/>
      </rPr>
      <t xml:space="preserve"> Coefficient de rotation des comptes clients)
         (voir ci-dessus)</t>
    </r>
  </si>
  <si>
    <t xml:space="preserve">13 périodes de 28 jours </t>
  </si>
  <si>
    <t>Fournisseurs </t>
  </si>
  <si>
    <t>Amortissement linéaire sur 15ans</t>
  </si>
  <si>
    <t xml:space="preserve">Les petits gâteaux Chez Flo </t>
  </si>
  <si>
    <t>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</si>
</sst>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quot;$&quot;#,##0.00\)"/>
    <numFmt numFmtId="165" formatCode="_(&quot;$&quot;* #,##0.00_);_(&quot;$&quot;* \(#,##0.00\);_(&quot;$&quot;* &quot;-&quot;??_);_(@_)"/>
    <numFmt numFmtId="166" formatCode="[$-C0C]d\ mmm\ yyyy;@"/>
    <numFmt numFmtId="167" formatCode="#,##0.00&quot;$&quot;"/>
    <numFmt numFmtId="168" formatCode="_(&quot;$&quot;* #,##0_);_(&quot;$&quot;* \(#,##0\);_(&quot;$&quot;* &quot;-&quot;_);_(@_)"/>
    <numFmt numFmtId="169" formatCode="#,##0.00\ &quot;$&quot;"/>
  </numFmts>
  <fonts count="63" x14ac:knownFonts="1">
    <font>
      <sz val="10"/>
      <name val="Arial"/>
      <charset val="204"/>
    </font>
    <font>
      <b/>
      <sz val="10"/>
      <name val="Arial"/>
      <family val="2"/>
      <charset val="204"/>
    </font>
    <font>
      <b/>
      <sz val="10"/>
      <color rgb="FF0000FF"/>
      <name val="Arial"/>
      <family val="2"/>
    </font>
    <font>
      <sz val="10"/>
      <color rgb="FF0000FF"/>
      <name val="Arial"/>
      <family val="2"/>
    </font>
    <font>
      <sz val="10"/>
      <name val="Arial"/>
      <family val="2"/>
    </font>
    <font>
      <b/>
      <u val="singleAccounting"/>
      <sz val="10"/>
      <name val="Arial"/>
      <family val="2"/>
    </font>
    <font>
      <b/>
      <sz val="10"/>
      <color theme="1"/>
      <name val="Arial"/>
      <family val="2"/>
    </font>
    <font>
      <b/>
      <u/>
      <sz val="10"/>
      <color theme="0"/>
      <name val="Arial"/>
      <family val="2"/>
      <charset val="204"/>
    </font>
    <font>
      <sz val="10"/>
      <color theme="0"/>
      <name val="Arial"/>
      <family val="2"/>
    </font>
    <font>
      <b/>
      <sz val="10"/>
      <name val="Arial"/>
      <family val="2"/>
    </font>
    <font>
      <b/>
      <u/>
      <sz val="10"/>
      <name val="Arial"/>
      <family val="2"/>
    </font>
    <font>
      <b/>
      <u/>
      <sz val="10"/>
      <color indexed="9"/>
      <name val="Arial"/>
      <family val="2"/>
      <charset val="204"/>
    </font>
    <font>
      <sz val="10"/>
      <color indexed="9"/>
      <name val="Arial"/>
      <family val="2"/>
    </font>
    <font>
      <b/>
      <sz val="10"/>
      <color indexed="9"/>
      <name val="Arial"/>
      <family val="2"/>
      <charset val="204"/>
    </font>
    <font>
      <sz val="10"/>
      <color theme="1"/>
      <name val="Arial"/>
      <family val="2"/>
    </font>
    <font>
      <b/>
      <sz val="10"/>
      <color theme="0"/>
      <name val="Arial"/>
      <family val="2"/>
    </font>
    <font>
      <b/>
      <u/>
      <sz val="10"/>
      <color theme="1"/>
      <name val="Arial"/>
      <family val="2"/>
    </font>
    <font>
      <b/>
      <u/>
      <sz val="10"/>
      <color theme="0"/>
      <name val="Arial"/>
      <family val="2"/>
    </font>
    <font>
      <b/>
      <u val="double"/>
      <sz val="10"/>
      <color theme="0"/>
      <name val="Arial"/>
      <family val="2"/>
      <charset val="204"/>
    </font>
    <font>
      <b/>
      <u val="double"/>
      <sz val="10"/>
      <color theme="0"/>
      <name val="Arial"/>
      <family val="2"/>
    </font>
    <font>
      <b/>
      <sz val="10"/>
      <color rgb="FF0070C0"/>
      <name val="Arial"/>
      <family val="2"/>
    </font>
    <font>
      <b/>
      <sz val="12"/>
      <color theme="0"/>
      <name val="Arial"/>
      <family val="2"/>
    </font>
    <font>
      <sz val="12"/>
      <name val="Arial"/>
      <family val="2"/>
    </font>
    <font>
      <b/>
      <sz val="12"/>
      <name val="Arial"/>
      <family val="2"/>
      <charset val="204"/>
    </font>
    <font>
      <b/>
      <sz val="12"/>
      <color rgb="FF0070C0"/>
      <name val="Arial"/>
      <family val="2"/>
    </font>
    <font>
      <b/>
      <u val="singleAccounting"/>
      <sz val="12"/>
      <name val="Arial"/>
      <family val="2"/>
    </font>
    <font>
      <sz val="12"/>
      <color theme="0"/>
      <name val="Arial"/>
      <family val="2"/>
    </font>
    <font>
      <sz val="12"/>
      <color theme="1"/>
      <name val="Calibri"/>
      <family val="2"/>
      <charset val="134"/>
      <scheme val="minor"/>
    </font>
    <font>
      <b/>
      <sz val="12"/>
      <color theme="1"/>
      <name val="Calibri"/>
      <family val="2"/>
      <charset val="238"/>
      <scheme val="minor"/>
    </font>
    <font>
      <b/>
      <u val="singleAccounting"/>
      <sz val="12"/>
      <color rgb="FF0070C0"/>
      <name val="Arial"/>
      <family val="2"/>
    </font>
    <font>
      <b/>
      <sz val="12"/>
      <name val="Arial"/>
      <family val="2"/>
    </font>
    <font>
      <b/>
      <sz val="12"/>
      <color rgb="FF0070C0"/>
      <name val="Arial"/>
      <family val="2"/>
      <charset val="204"/>
    </font>
    <font>
      <sz val="12"/>
      <name val="Arial Black"/>
      <family val="2"/>
    </font>
    <font>
      <b/>
      <u/>
      <sz val="12"/>
      <name val="Arial Black"/>
      <family val="2"/>
    </font>
    <font>
      <b/>
      <u/>
      <sz val="12"/>
      <name val="Arial"/>
      <family val="2"/>
      <charset val="204"/>
    </font>
    <font>
      <sz val="12"/>
      <color rgb="FF0070C0"/>
      <name val="Arial"/>
      <family val="2"/>
    </font>
    <font>
      <b/>
      <sz val="12"/>
      <color theme="1"/>
      <name val="Arial"/>
      <family val="2"/>
    </font>
    <font>
      <b/>
      <u val="singleAccounting"/>
      <sz val="12"/>
      <color theme="1"/>
      <name val="Arial"/>
      <family val="2"/>
    </font>
    <font>
      <b/>
      <sz val="12"/>
      <name val="Arial Black"/>
      <family val="2"/>
    </font>
    <font>
      <b/>
      <u/>
      <sz val="12"/>
      <color theme="0"/>
      <name val="Arial"/>
      <family val="2"/>
    </font>
    <font>
      <u/>
      <sz val="12"/>
      <color theme="0"/>
      <name val="Arial"/>
      <family val="2"/>
    </font>
    <font>
      <b/>
      <u val="singleAccounting"/>
      <sz val="12"/>
      <color theme="0"/>
      <name val="Arial"/>
      <family val="2"/>
    </font>
    <font>
      <b/>
      <i/>
      <sz val="12"/>
      <name val="Arial"/>
      <family val="2"/>
    </font>
    <font>
      <b/>
      <u/>
      <sz val="12"/>
      <color rgb="FF0070C0"/>
      <name val="Arial"/>
      <family val="2"/>
    </font>
    <font>
      <b/>
      <sz val="12"/>
      <name val="Zapf Dingbats"/>
      <charset val="2"/>
    </font>
    <font>
      <b/>
      <u val="doubleAccounting"/>
      <sz val="12"/>
      <name val="Arial"/>
      <family val="2"/>
    </font>
    <font>
      <b/>
      <u/>
      <sz val="10"/>
      <name val="Arial"/>
      <family val="2"/>
      <charset val="204"/>
    </font>
    <font>
      <b/>
      <sz val="10"/>
      <color rgb="FF0D44BD"/>
      <name val="Arial"/>
      <family val="2"/>
    </font>
    <font>
      <b/>
      <sz val="10"/>
      <color theme="1"/>
      <name val="Arial"/>
      <family val="2"/>
      <charset val="204"/>
    </font>
    <font>
      <b/>
      <u/>
      <sz val="12"/>
      <name val="Arial"/>
      <family val="2"/>
    </font>
    <font>
      <b/>
      <u val="double"/>
      <sz val="12"/>
      <name val="Arial"/>
      <family val="2"/>
      <charset val="204"/>
    </font>
    <font>
      <b/>
      <u val="doubleAccounting"/>
      <sz val="12"/>
      <color rgb="FF0070C0"/>
      <name val="Arial"/>
      <family val="2"/>
    </font>
    <font>
      <b/>
      <sz val="16"/>
      <name val="Arial"/>
      <family val="2"/>
    </font>
    <font>
      <b/>
      <sz val="20"/>
      <name val="Arial"/>
      <family val="2"/>
    </font>
    <font>
      <b/>
      <sz val="10"/>
      <color rgb="FF000090"/>
      <name val="Arial"/>
      <family val="2"/>
    </font>
    <font>
      <sz val="10"/>
      <color rgb="FF002060"/>
      <name val="Arial"/>
      <family val="2"/>
    </font>
    <font>
      <sz val="10"/>
      <name val="Arial"/>
      <family val="2"/>
      <charset val="204"/>
    </font>
    <font>
      <sz val="20"/>
      <color theme="1"/>
      <name val="Calibri"/>
      <family val="2"/>
      <scheme val="minor"/>
    </font>
    <font>
      <sz val="16"/>
      <color theme="1"/>
      <name val="Calibri"/>
      <family val="2"/>
      <scheme val="minor"/>
    </font>
    <font>
      <sz val="10"/>
      <color rgb="FF000090"/>
      <name val="Arial"/>
      <family val="2"/>
    </font>
    <font>
      <b/>
      <sz val="10"/>
      <color rgb="FF002060"/>
      <name val="Arial"/>
      <family val="2"/>
    </font>
    <font>
      <sz val="16"/>
      <name val="Arial"/>
      <family val="2"/>
    </font>
    <font>
      <b/>
      <u val="double"/>
      <sz val="10"/>
      <name val="Arial"/>
      <family val="2"/>
    </font>
  </fonts>
  <fills count="2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indexed="8"/>
        <bgColor indexed="64"/>
      </patternFill>
    </fill>
    <fill>
      <patternFill patternType="solid">
        <fgColor theme="0"/>
        <bgColor indexed="64"/>
      </patternFill>
    </fill>
    <fill>
      <patternFill patternType="solid">
        <fgColor indexed="9"/>
        <bgColor indexed="64"/>
      </patternFill>
    </fill>
    <fill>
      <patternFill patternType="solid">
        <fgColor theme="1"/>
        <bgColor rgb="FF000000"/>
      </patternFill>
    </fill>
    <fill>
      <patternFill patternType="solid">
        <fgColor rgb="FFFFC00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bgColor rgb="FF000000"/>
      </patternFill>
    </fill>
    <fill>
      <patternFill patternType="solid">
        <fgColor rgb="FF00206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indexed="55"/>
        <bgColor indexed="64"/>
      </patternFill>
    </fill>
    <fill>
      <patternFill patternType="solid">
        <fgColor rgb="FFFFFFFF"/>
        <bgColor rgb="FF000000"/>
      </patternFill>
    </fill>
    <fill>
      <patternFill patternType="solid">
        <fgColor rgb="FFBDD7EE"/>
        <bgColor rgb="FF000000"/>
      </patternFill>
    </fill>
  </fills>
  <borders count="61">
    <border>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right/>
      <top style="thick">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style="dotted">
        <color auto="1"/>
      </left>
      <right style="thick">
        <color auto="1"/>
      </right>
      <top style="dotted">
        <color auto="1"/>
      </top>
      <bottom style="thick">
        <color auto="1"/>
      </bottom>
      <diagonal/>
    </border>
    <border>
      <left/>
      <right style="dotted">
        <color auto="1"/>
      </right>
      <top style="dotted">
        <color auto="1"/>
      </top>
      <bottom style="thick">
        <color auto="1"/>
      </bottom>
      <diagonal/>
    </border>
    <border>
      <left style="dotted">
        <color auto="1"/>
      </left>
      <right style="thick">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style="thick">
        <color auto="1"/>
      </right>
      <top style="thick">
        <color auto="1"/>
      </top>
      <bottom style="dotted">
        <color auto="1"/>
      </bottom>
      <diagonal/>
    </border>
    <border>
      <left/>
      <right style="dotted">
        <color auto="1"/>
      </right>
      <top style="thick">
        <color auto="1"/>
      </top>
      <bottom style="dotted">
        <color auto="1"/>
      </bottom>
      <diagonal/>
    </border>
    <border diagonalUp="1">
      <left style="dotted">
        <color auto="1"/>
      </left>
      <right style="thick">
        <color auto="1"/>
      </right>
      <top style="thick">
        <color auto="1"/>
      </top>
      <bottom style="thick">
        <color auto="1"/>
      </bottom>
      <diagonal style="dotted">
        <color auto="1"/>
      </diagonal>
    </border>
    <border diagonalUp="1">
      <left/>
      <right style="dotted">
        <color auto="1"/>
      </right>
      <top style="thick">
        <color auto="1"/>
      </top>
      <bottom style="thick">
        <color auto="1"/>
      </bottom>
      <diagonal style="dotted">
        <color auto="1"/>
      </diagonal>
    </border>
    <border diagonalUp="1" diagonalDown="1">
      <left style="thick">
        <color auto="1"/>
      </left>
      <right/>
      <top style="thick">
        <color auto="1"/>
      </top>
      <bottom style="thick">
        <color auto="1"/>
      </bottom>
      <diagonal style="dotted">
        <color auto="1"/>
      </diagonal>
    </border>
    <border>
      <left style="thick">
        <color auto="1"/>
      </left>
      <right/>
      <top style="dotted">
        <color auto="1"/>
      </top>
      <bottom style="thick">
        <color auto="1"/>
      </bottom>
      <diagonal/>
    </border>
    <border>
      <left style="thick">
        <color auto="1"/>
      </left>
      <right/>
      <top style="dotted">
        <color auto="1"/>
      </top>
      <bottom style="dotted">
        <color auto="1"/>
      </bottom>
      <diagonal/>
    </border>
    <border>
      <left style="thick">
        <color auto="1"/>
      </left>
      <right/>
      <top style="thick">
        <color auto="1"/>
      </top>
      <bottom style="dotted">
        <color auto="1"/>
      </bottom>
      <diagonal/>
    </border>
    <border>
      <left style="thick">
        <color auto="1"/>
      </left>
      <right/>
      <top/>
      <bottom style="dotted">
        <color auto="1"/>
      </bottom>
      <diagonal/>
    </border>
    <border>
      <left style="dotted">
        <color auto="1"/>
      </left>
      <right style="thick">
        <color auto="1"/>
      </right>
      <top/>
      <bottom style="dotted">
        <color auto="1"/>
      </bottom>
      <diagonal/>
    </border>
    <border>
      <left style="thick">
        <color auto="1"/>
      </left>
      <right style="thick">
        <color auto="1"/>
      </right>
      <top style="thick">
        <color auto="1"/>
      </top>
      <bottom style="medium">
        <color auto="1"/>
      </bottom>
      <diagonal/>
    </border>
    <border>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style="thick">
        <color auto="1"/>
      </right>
      <top/>
      <bottom style="medium">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bottom style="medium">
        <color auto="1"/>
      </bottom>
      <diagonal/>
    </border>
    <border>
      <left/>
      <right style="thin">
        <color auto="1"/>
      </right>
      <top/>
      <bottom style="medium">
        <color auto="1"/>
      </bottom>
      <diagonal/>
    </border>
    <border>
      <left style="thick">
        <color auto="1"/>
      </left>
      <right style="thick">
        <color auto="1"/>
      </right>
      <top style="medium">
        <color auto="1"/>
      </top>
      <bottom style="medium">
        <color auto="1"/>
      </bottom>
      <diagonal/>
    </border>
    <border>
      <left/>
      <right/>
      <top style="medium">
        <color auto="1"/>
      </top>
      <bottom style="medium">
        <color auto="1"/>
      </bottom>
      <diagonal/>
    </border>
    <border>
      <left style="thin">
        <color auto="1"/>
      </left>
      <right style="thick">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diagonal/>
    </border>
    <border>
      <left style="thick">
        <color auto="1"/>
      </left>
      <right style="thin">
        <color auto="1"/>
      </right>
      <top style="thick">
        <color auto="1"/>
      </top>
      <bottom style="medium">
        <color auto="1"/>
      </bottom>
      <diagonal/>
    </border>
    <border>
      <left style="thick">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right style="thin">
        <color auto="1"/>
      </right>
      <top style="medium">
        <color auto="1"/>
      </top>
      <bottom style="thick">
        <color auto="1"/>
      </bottom>
      <diagonal/>
    </border>
    <border>
      <left/>
      <right/>
      <top style="medium">
        <color auto="1"/>
      </top>
      <bottom style="thick">
        <color auto="1"/>
      </bottom>
      <diagonal/>
    </border>
    <border>
      <left style="thin">
        <color auto="1"/>
      </left>
      <right style="thick">
        <color auto="1"/>
      </right>
      <top style="medium">
        <color auto="1"/>
      </top>
      <bottom style="thick">
        <color auto="1"/>
      </bottom>
      <diagonal/>
    </border>
    <border>
      <left/>
      <right style="thin">
        <color auto="1"/>
      </right>
      <top/>
      <bottom/>
      <diagonal/>
    </border>
    <border>
      <left style="thin">
        <color auto="1"/>
      </left>
      <right/>
      <top/>
      <bottom/>
      <diagonal/>
    </border>
    <border>
      <left style="thick">
        <color auto="1"/>
      </left>
      <right style="thin">
        <color auto="1"/>
      </right>
      <top style="medium">
        <color auto="1"/>
      </top>
      <bottom style="medium">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thin">
        <color auto="1"/>
      </left>
      <right style="thick">
        <color auto="1"/>
      </right>
      <top/>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s>
  <cellStyleXfs count="5">
    <xf numFmtId="0" fontId="0" fillId="0" borderId="0"/>
    <xf numFmtId="165" fontId="4" fillId="0" borderId="0" applyFont="0" applyFill="0" applyBorder="0" applyAlignment="0" applyProtection="0"/>
    <xf numFmtId="0" fontId="4" fillId="0" borderId="0"/>
    <xf numFmtId="0" fontId="27" fillId="0" borderId="0"/>
    <xf numFmtId="9" fontId="4" fillId="0" borderId="0" applyFont="0" applyFill="0" applyBorder="0" applyAlignment="0" applyProtection="0"/>
  </cellStyleXfs>
  <cellXfs count="420">
    <xf numFmtId="0" fontId="0" fillId="0" borderId="0" xfId="0"/>
    <xf numFmtId="0" fontId="1" fillId="2" borderId="1" xfId="0" applyFont="1" applyFill="1" applyBorder="1" applyAlignment="1">
      <alignment horizontal="center"/>
    </xf>
    <xf numFmtId="0" fontId="1" fillId="0" borderId="0" xfId="0" applyFont="1" applyAlignment="1">
      <alignment horizontal="left"/>
    </xf>
    <xf numFmtId="49" fontId="1" fillId="3" borderId="1" xfId="0" applyNumberFormat="1" applyFont="1" applyFill="1" applyBorder="1" applyAlignment="1">
      <alignment horizontal="center"/>
    </xf>
    <xf numFmtId="166" fontId="1" fillId="3" borderId="4" xfId="0" applyNumberFormat="1" applyFont="1" applyFill="1" applyBorder="1" applyAlignment="1">
      <alignment horizontal="center"/>
    </xf>
    <xf numFmtId="167" fontId="5" fillId="3" borderId="5" xfId="1" applyNumberFormat="1" applyFont="1" applyFill="1" applyBorder="1" applyAlignment="1">
      <alignment horizontal="center"/>
    </xf>
    <xf numFmtId="166" fontId="0" fillId="0" borderId="0" xfId="0" applyNumberFormat="1"/>
    <xf numFmtId="1" fontId="6" fillId="2" borderId="2" xfId="0" applyNumberFormat="1" applyFont="1" applyFill="1" applyBorder="1" applyAlignment="1">
      <alignment horizontal="center"/>
    </xf>
    <xf numFmtId="10" fontId="1" fillId="3" borderId="6" xfId="0" applyNumberFormat="1" applyFont="1" applyFill="1" applyBorder="1" applyAlignment="1">
      <alignment horizontal="center"/>
    </xf>
    <xf numFmtId="166" fontId="0" fillId="3" borderId="7" xfId="0" applyNumberFormat="1" applyFill="1" applyBorder="1"/>
    <xf numFmtId="0" fontId="1" fillId="3" borderId="2"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10" fontId="1" fillId="0" borderId="0" xfId="0" applyNumberFormat="1" applyFont="1"/>
    <xf numFmtId="167" fontId="1" fillId="3" borderId="2" xfId="0" applyNumberFormat="1" applyFont="1" applyFill="1" applyBorder="1" applyAlignment="1">
      <alignment horizontal="center"/>
    </xf>
    <xf numFmtId="0" fontId="0" fillId="3" borderId="7" xfId="0" applyFill="1" applyBorder="1" applyAlignment="1">
      <alignment horizontal="center"/>
    </xf>
    <xf numFmtId="0" fontId="0" fillId="0" borderId="0" xfId="0" applyAlignment="1">
      <alignment horizontal="center"/>
    </xf>
    <xf numFmtId="0" fontId="4" fillId="0" borderId="2" xfId="0" applyFont="1" applyBorder="1"/>
    <xf numFmtId="165" fontId="3" fillId="5" borderId="6" xfId="0" applyNumberFormat="1" applyFont="1" applyFill="1" applyBorder="1" applyProtection="1">
      <protection locked="0"/>
    </xf>
    <xf numFmtId="10" fontId="9" fillId="5" borderId="7" xfId="0" applyNumberFormat="1" applyFont="1" applyFill="1" applyBorder="1"/>
    <xf numFmtId="0" fontId="10" fillId="0" borderId="2" xfId="0" applyFont="1" applyBorder="1"/>
    <xf numFmtId="10" fontId="1" fillId="5" borderId="7" xfId="0" applyNumberFormat="1" applyFont="1" applyFill="1" applyBorder="1"/>
    <xf numFmtId="164" fontId="3" fillId="5" borderId="6" xfId="0" applyNumberFormat="1" applyFont="1" applyFill="1" applyBorder="1" applyProtection="1">
      <protection locked="0"/>
    </xf>
    <xf numFmtId="0" fontId="12" fillId="0" borderId="0" xfId="0" applyFont="1"/>
    <xf numFmtId="164" fontId="4" fillId="5" borderId="6" xfId="1" applyNumberFormat="1" applyFont="1" applyFill="1" applyBorder="1"/>
    <xf numFmtId="10" fontId="0" fillId="5" borderId="7" xfId="0" applyNumberFormat="1" applyFill="1" applyBorder="1"/>
    <xf numFmtId="0" fontId="14" fillId="8" borderId="0" xfId="0" applyFont="1" applyFill="1"/>
    <xf numFmtId="168" fontId="0" fillId="0" borderId="0" xfId="0" applyNumberFormat="1"/>
    <xf numFmtId="0" fontId="0" fillId="8" borderId="2" xfId="0" applyFill="1" applyBorder="1"/>
    <xf numFmtId="164" fontId="0" fillId="5" borderId="6" xfId="1" applyNumberFormat="1" applyFont="1" applyFill="1" applyBorder="1"/>
    <xf numFmtId="165" fontId="0" fillId="0" borderId="0" xfId="0" applyNumberFormat="1"/>
    <xf numFmtId="0" fontId="1" fillId="0" borderId="0" xfId="0" applyFont="1"/>
    <xf numFmtId="0" fontId="13" fillId="0" borderId="0" xfId="0" applyFont="1"/>
    <xf numFmtId="0" fontId="0" fillId="0" borderId="2" xfId="0" applyBorder="1"/>
    <xf numFmtId="164" fontId="3" fillId="5" borderId="6" xfId="1" applyNumberFormat="1" applyFont="1" applyFill="1" applyBorder="1" applyProtection="1">
      <protection locked="0"/>
    </xf>
    <xf numFmtId="10" fontId="4" fillId="5" borderId="7" xfId="0" applyNumberFormat="1" applyFont="1" applyFill="1" applyBorder="1"/>
    <xf numFmtId="164" fontId="6" fillId="5" borderId="6" xfId="1" applyNumberFormat="1" applyFont="1" applyFill="1" applyBorder="1"/>
    <xf numFmtId="10" fontId="6" fillId="5" borderId="7" xfId="0" applyNumberFormat="1" applyFont="1" applyFill="1" applyBorder="1"/>
    <xf numFmtId="0" fontId="13" fillId="8" borderId="2" xfId="0" applyFont="1" applyFill="1" applyBorder="1"/>
    <xf numFmtId="164" fontId="13" fillId="5" borderId="6" xfId="1" applyNumberFormat="1" applyFont="1" applyFill="1" applyBorder="1"/>
    <xf numFmtId="10" fontId="13" fillId="5" borderId="7" xfId="0" applyNumberFormat="1" applyFont="1" applyFill="1" applyBorder="1"/>
    <xf numFmtId="164" fontId="8" fillId="5" borderId="6" xfId="1" applyNumberFormat="1" applyFont="1" applyFill="1" applyBorder="1"/>
    <xf numFmtId="10" fontId="8" fillId="5" borderId="7" xfId="0" applyNumberFormat="1" applyFont="1" applyFill="1" applyBorder="1"/>
    <xf numFmtId="0" fontId="14" fillId="8" borderId="2" xfId="0" applyFont="1" applyFill="1" applyBorder="1"/>
    <xf numFmtId="10" fontId="14" fillId="5" borderId="7" xfId="0" applyNumberFormat="1" applyFont="1" applyFill="1" applyBorder="1"/>
    <xf numFmtId="168" fontId="8" fillId="4" borderId="0" xfId="0" applyNumberFormat="1" applyFont="1" applyFill="1"/>
    <xf numFmtId="164" fontId="0" fillId="5" borderId="6" xfId="0" applyNumberFormat="1" applyFill="1" applyBorder="1"/>
    <xf numFmtId="0" fontId="0" fillId="5" borderId="7" xfId="0" applyFill="1" applyBorder="1"/>
    <xf numFmtId="0" fontId="0" fillId="9" borderId="0" xfId="0" applyFill="1"/>
    <xf numFmtId="10" fontId="0" fillId="0" borderId="0" xfId="0" applyNumberFormat="1"/>
    <xf numFmtId="164" fontId="2" fillId="2" borderId="1" xfId="0" applyNumberFormat="1" applyFont="1" applyFill="1" applyBorder="1" applyAlignment="1" applyProtection="1">
      <alignment horizontal="center"/>
      <protection locked="0"/>
    </xf>
    <xf numFmtId="0" fontId="19" fillId="6" borderId="8" xfId="0" applyFont="1" applyFill="1" applyBorder="1"/>
    <xf numFmtId="9" fontId="19" fillId="6" borderId="10" xfId="0" applyNumberFormat="1" applyFont="1" applyFill="1" applyBorder="1"/>
    <xf numFmtId="164" fontId="19" fillId="6" borderId="9" xfId="0" applyNumberFormat="1" applyFont="1" applyFill="1" applyBorder="1"/>
    <xf numFmtId="0" fontId="15" fillId="4" borderId="8" xfId="0" applyFont="1" applyFill="1" applyBorder="1"/>
    <xf numFmtId="164" fontId="15" fillId="4" borderId="9" xfId="0" applyNumberFormat="1" applyFont="1" applyFill="1" applyBorder="1"/>
    <xf numFmtId="165" fontId="15" fillId="4" borderId="8" xfId="0" applyNumberFormat="1" applyFont="1" applyFill="1" applyBorder="1"/>
    <xf numFmtId="10" fontId="8" fillId="4" borderId="10" xfId="0" applyNumberFormat="1" applyFont="1" applyFill="1" applyBorder="1"/>
    <xf numFmtId="10" fontId="15" fillId="4" borderId="10" xfId="0" applyNumberFormat="1" applyFont="1" applyFill="1" applyBorder="1"/>
    <xf numFmtId="0" fontId="7" fillId="4" borderId="8" xfId="0" applyFont="1" applyFill="1" applyBorder="1"/>
    <xf numFmtId="0" fontId="8" fillId="4" borderId="9" xfId="0" applyFont="1" applyFill="1" applyBorder="1"/>
    <xf numFmtId="0" fontId="11" fillId="7" borderId="8" xfId="0" applyFont="1" applyFill="1" applyBorder="1"/>
    <xf numFmtId="164" fontId="11" fillId="7" borderId="9" xfId="0" applyNumberFormat="1" applyFont="1" applyFill="1" applyBorder="1"/>
    <xf numFmtId="10" fontId="11" fillId="7" borderId="10" xfId="0" applyNumberFormat="1" applyFont="1" applyFill="1" applyBorder="1"/>
    <xf numFmtId="10" fontId="13" fillId="7" borderId="10" xfId="0" applyNumberFormat="1" applyFont="1" applyFill="1" applyBorder="1"/>
    <xf numFmtId="164" fontId="17" fillId="4" borderId="9" xfId="1" applyNumberFormat="1" applyFont="1" applyFill="1" applyBorder="1" applyProtection="1"/>
    <xf numFmtId="10" fontId="17" fillId="4" borderId="10" xfId="0" applyNumberFormat="1" applyFont="1" applyFill="1" applyBorder="1"/>
    <xf numFmtId="0" fontId="18" fillId="6" borderId="8" xfId="0" applyFont="1" applyFill="1" applyBorder="1"/>
    <xf numFmtId="164" fontId="7" fillId="6" borderId="9" xfId="1" applyNumberFormat="1" applyFont="1" applyFill="1" applyBorder="1"/>
    <xf numFmtId="10" fontId="18" fillId="6" borderId="10" xfId="0" applyNumberFormat="1" applyFont="1" applyFill="1" applyBorder="1"/>
    <xf numFmtId="10" fontId="7" fillId="6" borderId="10" xfId="0" applyNumberFormat="1" applyFont="1" applyFill="1" applyBorder="1"/>
    <xf numFmtId="164" fontId="13" fillId="7" borderId="9" xfId="1" applyNumberFormat="1" applyFont="1" applyFill="1" applyBorder="1"/>
    <xf numFmtId="164" fontId="7" fillId="4" borderId="9" xfId="1" applyNumberFormat="1" applyFont="1" applyFill="1" applyBorder="1"/>
    <xf numFmtId="10" fontId="7" fillId="4" borderId="10" xfId="1" applyNumberFormat="1" applyFont="1" applyFill="1" applyBorder="1"/>
    <xf numFmtId="164" fontId="11" fillId="7" borderId="9" xfId="1" applyNumberFormat="1" applyFont="1" applyFill="1" applyBorder="1"/>
    <xf numFmtId="0" fontId="11" fillId="6" borderId="8" xfId="0" applyFont="1" applyFill="1" applyBorder="1"/>
    <xf numFmtId="164" fontId="8" fillId="4" borderId="9" xfId="1" applyNumberFormat="1" applyFont="1" applyFill="1" applyBorder="1"/>
    <xf numFmtId="164" fontId="11" fillId="6" borderId="9" xfId="1" applyNumberFormat="1" applyFont="1" applyFill="1" applyBorder="1"/>
    <xf numFmtId="10" fontId="11" fillId="6" borderId="10" xfId="0" applyNumberFormat="1" applyFont="1" applyFill="1" applyBorder="1"/>
    <xf numFmtId="164" fontId="18" fillId="6" borderId="9" xfId="1" applyNumberFormat="1" applyFont="1" applyFill="1" applyBorder="1"/>
    <xf numFmtId="1" fontId="20" fillId="2" borderId="2" xfId="0" applyNumberFormat="1" applyFont="1" applyFill="1" applyBorder="1" applyAlignment="1" applyProtection="1">
      <alignment horizontal="center"/>
      <protection locked="0"/>
    </xf>
    <xf numFmtId="0" fontId="0" fillId="0" borderId="0" xfId="0" applyBorder="1"/>
    <xf numFmtId="0" fontId="12" fillId="0" borderId="0" xfId="0" applyFont="1" applyBorder="1"/>
    <xf numFmtId="0" fontId="1" fillId="0" borderId="0" xfId="0" applyFont="1" applyBorder="1"/>
    <xf numFmtId="0" fontId="0" fillId="8" borderId="0" xfId="0" applyFill="1" applyBorder="1"/>
    <xf numFmtId="0" fontId="14" fillId="8" borderId="0" xfId="0" applyFont="1" applyFill="1" applyBorder="1"/>
    <xf numFmtId="0" fontId="12" fillId="8" borderId="0" xfId="0" applyFont="1" applyFill="1" applyBorder="1"/>
    <xf numFmtId="10" fontId="0" fillId="0" borderId="0" xfId="0" applyNumberFormat="1" applyBorder="1"/>
    <xf numFmtId="0" fontId="0" fillId="0" borderId="2" xfId="0" applyFill="1" applyBorder="1"/>
    <xf numFmtId="0" fontId="16" fillId="0" borderId="2" xfId="0" applyFont="1" applyFill="1" applyBorder="1"/>
    <xf numFmtId="0" fontId="4" fillId="0" borderId="2" xfId="0" applyFont="1" applyFill="1" applyBorder="1"/>
    <xf numFmtId="0" fontId="15" fillId="0" borderId="2" xfId="0" applyFont="1" applyFill="1" applyBorder="1"/>
    <xf numFmtId="0" fontId="14" fillId="0" borderId="2" xfId="0" applyFont="1" applyFill="1" applyBorder="1"/>
    <xf numFmtId="0" fontId="4" fillId="0" borderId="0" xfId="2"/>
    <xf numFmtId="0" fontId="4" fillId="0" borderId="0" xfId="2" applyAlignment="1">
      <alignment horizontal="center"/>
    </xf>
    <xf numFmtId="0" fontId="22" fillId="0" borderId="0" xfId="2" applyFont="1"/>
    <xf numFmtId="165" fontId="22" fillId="0" borderId="0" xfId="2" applyNumberFormat="1" applyFont="1"/>
    <xf numFmtId="0" fontId="22" fillId="0" borderId="0" xfId="2" applyFont="1" applyAlignment="1">
      <alignment horizontal="center"/>
    </xf>
    <xf numFmtId="169" fontId="22" fillId="0" borderId="0" xfId="2" applyNumberFormat="1" applyFont="1"/>
    <xf numFmtId="165" fontId="24" fillId="0" borderId="0" xfId="2" applyNumberFormat="1" applyFont="1" applyProtection="1">
      <protection locked="0"/>
    </xf>
    <xf numFmtId="0" fontId="22" fillId="0" borderId="0" xfId="2" applyFont="1"/>
    <xf numFmtId="165" fontId="25" fillId="0" borderId="0" xfId="2" applyNumberFormat="1" applyFont="1"/>
    <xf numFmtId="0" fontId="26" fillId="8" borderId="0" xfId="2" applyFont="1" applyFill="1"/>
    <xf numFmtId="0" fontId="23" fillId="0" borderId="0" xfId="2" applyFont="1"/>
    <xf numFmtId="165" fontId="25" fillId="0" borderId="0" xfId="2" applyNumberFormat="1" applyFont="1"/>
    <xf numFmtId="165" fontId="29" fillId="0" borderId="0" xfId="2" applyNumberFormat="1" applyFont="1" applyProtection="1">
      <protection locked="0"/>
    </xf>
    <xf numFmtId="10" fontId="23" fillId="0" borderId="0" xfId="2" applyNumberFormat="1" applyFont="1" applyAlignment="1">
      <alignment horizontal="center"/>
    </xf>
    <xf numFmtId="165" fontId="22" fillId="0" borderId="0" xfId="2" applyNumberFormat="1" applyFont="1"/>
    <xf numFmtId="165" fontId="31" fillId="0" borderId="0" xfId="2" applyNumberFormat="1" applyFont="1" applyProtection="1">
      <protection locked="0"/>
    </xf>
    <xf numFmtId="165" fontId="23" fillId="0" borderId="0" xfId="2" applyNumberFormat="1" applyFont="1"/>
    <xf numFmtId="165" fontId="23" fillId="0" borderId="0" xfId="2" applyNumberFormat="1" applyFont="1"/>
    <xf numFmtId="0" fontId="32" fillId="0" borderId="0" xfId="2" applyFont="1"/>
    <xf numFmtId="17" fontId="33" fillId="0" borderId="13" xfId="2" applyNumberFormat="1" applyFont="1" applyBorder="1"/>
    <xf numFmtId="0" fontId="22" fillId="0" borderId="13" xfId="2" applyFont="1" applyBorder="1"/>
    <xf numFmtId="0" fontId="34" fillId="0" borderId="13" xfId="2" applyFont="1" applyBorder="1" applyAlignment="1">
      <alignment horizontal="center"/>
    </xf>
    <xf numFmtId="165" fontId="22" fillId="0" borderId="13" xfId="2" applyNumberFormat="1" applyFont="1" applyBorder="1"/>
    <xf numFmtId="165" fontId="35" fillId="0" borderId="13" xfId="2" applyNumberFormat="1" applyFont="1" applyBorder="1" applyProtection="1">
      <protection locked="0"/>
    </xf>
    <xf numFmtId="165" fontId="25" fillId="8" borderId="13" xfId="2" applyNumberFormat="1" applyFont="1" applyFill="1" applyBorder="1"/>
    <xf numFmtId="165" fontId="37" fillId="8" borderId="13" xfId="2" applyNumberFormat="1" applyFont="1" applyFill="1" applyBorder="1" applyAlignment="1">
      <alignment horizontal="right"/>
    </xf>
    <xf numFmtId="165" fontId="23" fillId="8" borderId="13" xfId="2" applyNumberFormat="1" applyFont="1" applyFill="1" applyBorder="1"/>
    <xf numFmtId="165" fontId="22" fillId="8" borderId="13" xfId="2" applyNumberFormat="1" applyFont="1" applyFill="1" applyBorder="1"/>
    <xf numFmtId="0" fontId="33" fillId="0" borderId="13" xfId="2" applyFont="1" applyBorder="1"/>
    <xf numFmtId="165" fontId="25" fillId="0" borderId="13" xfId="2" applyNumberFormat="1" applyFont="1" applyBorder="1" applyAlignment="1">
      <alignment horizontal="center"/>
    </xf>
    <xf numFmtId="165" fontId="25" fillId="0" borderId="13" xfId="2" applyNumberFormat="1" applyFont="1" applyBorder="1"/>
    <xf numFmtId="165" fontId="37" fillId="0" borderId="13" xfId="2" applyNumberFormat="1" applyFont="1" applyBorder="1" applyAlignment="1">
      <alignment horizontal="right"/>
    </xf>
    <xf numFmtId="165" fontId="23" fillId="0" borderId="13" xfId="2" applyNumberFormat="1" applyFont="1" applyBorder="1"/>
    <xf numFmtId="0" fontId="38" fillId="0" borderId="13" xfId="2" applyFont="1" applyBorder="1"/>
    <xf numFmtId="165" fontId="25" fillId="0" borderId="13" xfId="2" applyNumberFormat="1" applyFont="1" applyBorder="1" applyAlignment="1">
      <alignment horizontal="right"/>
    </xf>
    <xf numFmtId="165" fontId="25" fillId="0" borderId="13" xfId="2" applyNumberFormat="1" applyFont="1" applyBorder="1"/>
    <xf numFmtId="0" fontId="23" fillId="0" borderId="0" xfId="2" applyFont="1" applyAlignment="1">
      <alignment horizontal="right"/>
    </xf>
    <xf numFmtId="0" fontId="26" fillId="6" borderId="9" xfId="2" applyFont="1" applyFill="1" applyBorder="1"/>
    <xf numFmtId="165" fontId="41" fillId="6" borderId="11" xfId="2" applyNumberFormat="1" applyFont="1" applyFill="1" applyBorder="1"/>
    <xf numFmtId="10" fontId="21" fillId="6" borderId="10" xfId="2" applyNumberFormat="1" applyFont="1" applyFill="1" applyBorder="1" applyAlignment="1">
      <alignment horizontal="center"/>
    </xf>
    <xf numFmtId="0" fontId="33" fillId="0" borderId="12" xfId="2" applyFont="1" applyBorder="1"/>
    <xf numFmtId="0" fontId="22" fillId="0" borderId="12" xfId="2" applyFont="1" applyBorder="1"/>
    <xf numFmtId="165" fontId="25" fillId="0" borderId="12" xfId="2" applyNumberFormat="1" applyFont="1" applyBorder="1" applyAlignment="1">
      <alignment horizontal="center"/>
    </xf>
    <xf numFmtId="165" fontId="22" fillId="0" borderId="12" xfId="2" applyNumberFormat="1" applyFont="1" applyBorder="1"/>
    <xf numFmtId="165" fontId="35" fillId="0" borderId="12" xfId="2" applyNumberFormat="1" applyFont="1" applyBorder="1" applyProtection="1">
      <protection locked="0"/>
    </xf>
    <xf numFmtId="165" fontId="37" fillId="0" borderId="12" xfId="2" applyNumberFormat="1" applyFont="1" applyBorder="1"/>
    <xf numFmtId="165" fontId="37" fillId="8" borderId="12" xfId="2" applyNumberFormat="1" applyFont="1" applyFill="1" applyBorder="1"/>
    <xf numFmtId="0" fontId="33" fillId="0" borderId="0" xfId="2" applyFont="1"/>
    <xf numFmtId="165" fontId="25" fillId="0" borderId="0" xfId="2" applyNumberFormat="1" applyFont="1" applyAlignment="1">
      <alignment horizontal="center"/>
    </xf>
    <xf numFmtId="165" fontId="35" fillId="0" borderId="0" xfId="2" applyNumberFormat="1" applyFont="1" applyProtection="1">
      <protection locked="0"/>
    </xf>
    <xf numFmtId="0" fontId="22" fillId="11" borderId="0" xfId="2" applyFont="1" applyFill="1"/>
    <xf numFmtId="165" fontId="35" fillId="11" borderId="0" xfId="2" applyNumberFormat="1" applyFont="1" applyFill="1" applyProtection="1">
      <protection locked="0"/>
    </xf>
    <xf numFmtId="165" fontId="37" fillId="0" borderId="0" xfId="2" applyNumberFormat="1" applyFont="1"/>
    <xf numFmtId="165" fontId="42" fillId="0" borderId="0" xfId="2" applyNumberFormat="1" applyFont="1"/>
    <xf numFmtId="0" fontId="38" fillId="0" borderId="0" xfId="2" applyFont="1"/>
    <xf numFmtId="169" fontId="41" fillId="6" borderId="11" xfId="2" applyNumberFormat="1" applyFont="1" applyFill="1" applyBorder="1"/>
    <xf numFmtId="165" fontId="25" fillId="12" borderId="1" xfId="2" applyNumberFormat="1" applyFont="1" applyFill="1" applyBorder="1"/>
    <xf numFmtId="165" fontId="22" fillId="12" borderId="2" xfId="2" applyNumberFormat="1" applyFont="1" applyFill="1" applyBorder="1"/>
    <xf numFmtId="165" fontId="43" fillId="12" borderId="2" xfId="2" applyNumberFormat="1" applyFont="1" applyFill="1" applyBorder="1" applyProtection="1">
      <protection locked="0"/>
    </xf>
    <xf numFmtId="165" fontId="45" fillId="13" borderId="8" xfId="2" applyNumberFormat="1" applyFont="1" applyFill="1" applyBorder="1"/>
    <xf numFmtId="165" fontId="4" fillId="0" borderId="0" xfId="2" applyNumberFormat="1"/>
    <xf numFmtId="165" fontId="22" fillId="14" borderId="0" xfId="2" applyNumberFormat="1" applyFont="1" applyFill="1"/>
    <xf numFmtId="165" fontId="30" fillId="0" borderId="0" xfId="2" applyNumberFormat="1" applyFont="1"/>
    <xf numFmtId="10" fontId="4" fillId="0" borderId="0" xfId="2" applyNumberFormat="1"/>
    <xf numFmtId="0" fontId="4" fillId="0" borderId="7" xfId="2" applyBorder="1"/>
    <xf numFmtId="0" fontId="4" fillId="9" borderId="0" xfId="2" applyFill="1"/>
    <xf numFmtId="0" fontId="4" fillId="0" borderId="11" xfId="2" applyBorder="1"/>
    <xf numFmtId="0" fontId="4" fillId="0" borderId="14" xfId="2" applyBorder="1"/>
    <xf numFmtId="0" fontId="12" fillId="0" borderId="0" xfId="2" applyFont="1"/>
    <xf numFmtId="168" fontId="8" fillId="4" borderId="0" xfId="2" applyNumberFormat="1" applyFont="1" applyFill="1"/>
    <xf numFmtId="0" fontId="13" fillId="0" borderId="0" xfId="2" applyFont="1"/>
    <xf numFmtId="10" fontId="13" fillId="7" borderId="15" xfId="2" applyNumberFormat="1" applyFont="1" applyFill="1" applyBorder="1"/>
    <xf numFmtId="165" fontId="13" fillId="7" borderId="16" xfId="1" applyFont="1" applyFill="1" applyBorder="1"/>
    <xf numFmtId="0" fontId="12" fillId="0" borderId="2" xfId="2" applyFont="1" applyBorder="1"/>
    <xf numFmtId="0" fontId="13" fillId="7" borderId="17" xfId="2" applyFont="1" applyFill="1" applyBorder="1"/>
    <xf numFmtId="10" fontId="4" fillId="8" borderId="18" xfId="2" applyNumberFormat="1" applyFill="1" applyBorder="1"/>
    <xf numFmtId="165" fontId="0" fillId="8" borderId="19" xfId="1" applyFont="1" applyFill="1" applyBorder="1"/>
    <xf numFmtId="0" fontId="4" fillId="0" borderId="2" xfId="2" applyBorder="1"/>
    <xf numFmtId="0" fontId="4" fillId="0" borderId="6" xfId="2" applyBorder="1"/>
    <xf numFmtId="168" fontId="4" fillId="0" borderId="0" xfId="2" applyNumberFormat="1"/>
    <xf numFmtId="10" fontId="4" fillId="8" borderId="20" xfId="2" applyNumberFormat="1" applyFill="1" applyBorder="1"/>
    <xf numFmtId="165" fontId="0" fillId="8" borderId="21" xfId="1" applyFont="1" applyFill="1" applyBorder="1"/>
    <xf numFmtId="10" fontId="4" fillId="8" borderId="22" xfId="2" applyNumberFormat="1" applyFill="1" applyBorder="1"/>
    <xf numFmtId="165" fontId="0" fillId="8" borderId="23" xfId="1" applyFont="1" applyFill="1" applyBorder="1"/>
    <xf numFmtId="10" fontId="13" fillId="7" borderId="24" xfId="2" applyNumberFormat="1" applyFont="1" applyFill="1" applyBorder="1"/>
    <xf numFmtId="165" fontId="13" fillId="7" borderId="25" xfId="1" applyFont="1" applyFill="1" applyBorder="1"/>
    <xf numFmtId="0" fontId="13" fillId="7" borderId="26" xfId="2" applyFont="1" applyFill="1" applyBorder="1"/>
    <xf numFmtId="0" fontId="4" fillId="0" borderId="27" xfId="2" applyBorder="1"/>
    <xf numFmtId="0" fontId="1" fillId="0" borderId="28" xfId="2" applyFont="1" applyBorder="1"/>
    <xf numFmtId="0" fontId="4" fillId="0" borderId="29" xfId="2" applyBorder="1"/>
    <xf numFmtId="10" fontId="13" fillId="7" borderId="10" xfId="2" applyNumberFormat="1" applyFont="1" applyFill="1" applyBorder="1"/>
    <xf numFmtId="165" fontId="13" fillId="7" borderId="11" xfId="1" applyFont="1" applyFill="1" applyBorder="1"/>
    <xf numFmtId="0" fontId="13" fillId="7" borderId="9" xfId="2" applyFont="1" applyFill="1" applyBorder="1"/>
    <xf numFmtId="10" fontId="1" fillId="8" borderId="20" xfId="1" applyNumberFormat="1" applyFont="1" applyFill="1" applyBorder="1"/>
    <xf numFmtId="165" fontId="1" fillId="8" borderId="21" xfId="1" applyFont="1" applyFill="1" applyBorder="1"/>
    <xf numFmtId="0" fontId="4" fillId="0" borderId="28" xfId="2" applyBorder="1"/>
    <xf numFmtId="0" fontId="4" fillId="8" borderId="2" xfId="2" applyFill="1" applyBorder="1"/>
    <xf numFmtId="0" fontId="4" fillId="8" borderId="28" xfId="2" applyFill="1" applyBorder="1"/>
    <xf numFmtId="0" fontId="1" fillId="0" borderId="0" xfId="2" applyFont="1"/>
    <xf numFmtId="10" fontId="1" fillId="8" borderId="20" xfId="2" applyNumberFormat="1" applyFont="1" applyFill="1" applyBorder="1"/>
    <xf numFmtId="0" fontId="1" fillId="0" borderId="2" xfId="2" applyFont="1" applyBorder="1"/>
    <xf numFmtId="165" fontId="14" fillId="8" borderId="21" xfId="1" applyFont="1" applyFill="1" applyBorder="1"/>
    <xf numFmtId="10" fontId="14" fillId="8" borderId="20" xfId="2" applyNumberFormat="1" applyFont="1" applyFill="1" applyBorder="1"/>
    <xf numFmtId="0" fontId="14" fillId="8" borderId="2" xfId="2" applyFont="1" applyFill="1" applyBorder="1"/>
    <xf numFmtId="0" fontId="14" fillId="8" borderId="0" xfId="2" applyFont="1" applyFill="1"/>
    <xf numFmtId="165" fontId="13" fillId="7" borderId="11" xfId="2" applyNumberFormat="1" applyFont="1" applyFill="1" applyBorder="1"/>
    <xf numFmtId="0" fontId="4" fillId="8" borderId="23" xfId="2" applyFill="1" applyBorder="1"/>
    <xf numFmtId="0" fontId="46" fillId="0" borderId="29" xfId="2" applyFont="1" applyBorder="1"/>
    <xf numFmtId="0" fontId="4" fillId="3" borderId="7" xfId="2" applyFill="1" applyBorder="1" applyAlignment="1">
      <alignment horizontal="center"/>
    </xf>
    <xf numFmtId="167" fontId="1" fillId="3" borderId="6" xfId="2" applyNumberFormat="1" applyFont="1" applyFill="1" applyBorder="1" applyAlignment="1">
      <alignment horizontal="center"/>
    </xf>
    <xf numFmtId="10" fontId="1" fillId="0" borderId="0" xfId="2" applyNumberFormat="1" applyFont="1"/>
    <xf numFmtId="0" fontId="1" fillId="3" borderId="7" xfId="2" applyFont="1" applyFill="1" applyBorder="1" applyAlignment="1">
      <alignment horizontal="center"/>
    </xf>
    <xf numFmtId="0" fontId="1" fillId="3" borderId="0" xfId="2" applyFont="1" applyFill="1" applyAlignment="1">
      <alignment horizontal="center"/>
    </xf>
    <xf numFmtId="0" fontId="1" fillId="3" borderId="6" xfId="2" applyFont="1" applyFill="1" applyBorder="1" applyAlignment="1">
      <alignment horizontal="center"/>
    </xf>
    <xf numFmtId="166" fontId="4" fillId="0" borderId="0" xfId="2" applyNumberFormat="1"/>
    <xf numFmtId="166" fontId="4" fillId="3" borderId="7" xfId="2" applyNumberFormat="1" applyFill="1" applyBorder="1"/>
    <xf numFmtId="10" fontId="1" fillId="3" borderId="0" xfId="2" applyNumberFormat="1" applyFont="1" applyFill="1" applyAlignment="1">
      <alignment horizontal="center"/>
    </xf>
    <xf numFmtId="166" fontId="1" fillId="3" borderId="14" xfId="2" applyNumberFormat="1" applyFont="1" applyFill="1" applyBorder="1" applyAlignment="1">
      <alignment horizontal="center"/>
    </xf>
    <xf numFmtId="0" fontId="1" fillId="3" borderId="4" xfId="2" applyFont="1" applyFill="1" applyBorder="1" applyAlignment="1">
      <alignment horizontal="center"/>
    </xf>
    <xf numFmtId="0" fontId="4" fillId="0" borderId="16" xfId="2" applyBorder="1"/>
    <xf numFmtId="0" fontId="1" fillId="0" borderId="11" xfId="2" applyFont="1" applyBorder="1" applyAlignment="1">
      <alignment horizontal="left"/>
    </xf>
    <xf numFmtId="0" fontId="47" fillId="2" borderId="4" xfId="2" applyFont="1" applyFill="1" applyBorder="1" applyAlignment="1">
      <alignment horizontal="center"/>
    </xf>
    <xf numFmtId="0" fontId="16" fillId="8" borderId="28" xfId="2" applyFont="1" applyFill="1" applyBorder="1"/>
    <xf numFmtId="0" fontId="46" fillId="0" borderId="28" xfId="2" applyFont="1" applyBorder="1"/>
    <xf numFmtId="0" fontId="9" fillId="0" borderId="0" xfId="2" applyFont="1" applyAlignment="1">
      <alignment horizontal="right"/>
    </xf>
    <xf numFmtId="1" fontId="2" fillId="2" borderId="6" xfId="2" applyNumberFormat="1" applyFont="1" applyFill="1" applyBorder="1" applyAlignment="1">
      <alignment horizontal="center"/>
    </xf>
    <xf numFmtId="0" fontId="4" fillId="0" borderId="30" xfId="2" applyFont="1" applyBorder="1"/>
    <xf numFmtId="10" fontId="9" fillId="8" borderId="31" xfId="2" applyNumberFormat="1" applyFont="1" applyFill="1" applyBorder="1"/>
    <xf numFmtId="165" fontId="3" fillId="8" borderId="19" xfId="2" applyNumberFormat="1" applyFont="1" applyFill="1" applyBorder="1" applyProtection="1">
      <protection locked="0"/>
    </xf>
    <xf numFmtId="165" fontId="3" fillId="8" borderId="21" xfId="2" applyNumberFormat="1" applyFont="1" applyFill="1" applyBorder="1" applyProtection="1">
      <protection locked="0"/>
    </xf>
    <xf numFmtId="0" fontId="48" fillId="3" borderId="0" xfId="2" applyFont="1" applyFill="1" applyAlignment="1">
      <alignment horizontal="center"/>
    </xf>
    <xf numFmtId="9" fontId="2" fillId="8" borderId="6" xfId="2" applyNumberFormat="1" applyFont="1" applyFill="1" applyBorder="1" applyAlignment="1">
      <alignment horizontal="center"/>
    </xf>
    <xf numFmtId="164" fontId="15" fillId="15" borderId="8" xfId="0" applyNumberFormat="1" applyFont="1" applyFill="1" applyBorder="1" applyProtection="1">
      <protection locked="0"/>
    </xf>
    <xf numFmtId="10" fontId="34" fillId="0" borderId="0" xfId="2" applyNumberFormat="1" applyFont="1" applyAlignment="1">
      <alignment horizontal="center"/>
    </xf>
    <xf numFmtId="0" fontId="22" fillId="0" borderId="0" xfId="2" applyFont="1" applyFill="1" applyAlignment="1">
      <alignment horizontal="center"/>
    </xf>
    <xf numFmtId="10" fontId="34" fillId="0" borderId="0" xfId="2" applyNumberFormat="1" applyFont="1" applyFill="1" applyAlignment="1">
      <alignment horizontal="center"/>
    </xf>
    <xf numFmtId="10" fontId="39" fillId="6" borderId="10" xfId="2" applyNumberFormat="1" applyFont="1" applyFill="1" applyBorder="1" applyAlignment="1">
      <alignment horizontal="center"/>
    </xf>
    <xf numFmtId="10" fontId="49" fillId="0" borderId="0" xfId="2" applyNumberFormat="1" applyFont="1" applyAlignment="1">
      <alignment horizontal="center"/>
    </xf>
    <xf numFmtId="10" fontId="50" fillId="0" borderId="0" xfId="2" applyNumberFormat="1" applyFont="1" applyAlignment="1">
      <alignment horizontal="center"/>
    </xf>
    <xf numFmtId="165" fontId="51" fillId="13" borderId="8" xfId="2" applyNumberFormat="1" applyFont="1" applyFill="1" applyBorder="1" applyProtection="1">
      <protection locked="0"/>
    </xf>
    <xf numFmtId="10" fontId="44" fillId="0" borderId="0" xfId="2" applyNumberFormat="1" applyFont="1" applyAlignment="1">
      <alignment horizontal="center"/>
    </xf>
    <xf numFmtId="0" fontId="23" fillId="0" borderId="0" xfId="2" applyNumberFormat="1" applyFont="1" applyAlignment="1">
      <alignment horizontal="center"/>
    </xf>
    <xf numFmtId="0" fontId="21" fillId="0" borderId="0" xfId="2" applyFont="1" applyFill="1"/>
    <xf numFmtId="0" fontId="22" fillId="0" borderId="0" xfId="2" applyFont="1" applyFill="1"/>
    <xf numFmtId="0" fontId="23" fillId="0" borderId="0" xfId="2" applyFont="1" applyFill="1"/>
    <xf numFmtId="0" fontId="26" fillId="0" borderId="0" xfId="2" applyFont="1" applyFill="1"/>
    <xf numFmtId="0" fontId="4" fillId="0" borderId="0" xfId="0" applyFont="1"/>
    <xf numFmtId="165" fontId="9" fillId="0" borderId="8" xfId="0" applyNumberFormat="1" applyFont="1" applyBorder="1" applyAlignment="1">
      <alignment horizontal="center"/>
    </xf>
    <xf numFmtId="164" fontId="4" fillId="0" borderId="0" xfId="0" applyNumberFormat="1" applyFont="1"/>
    <xf numFmtId="165" fontId="3" fillId="8" borderId="21" xfId="1" applyFont="1" applyFill="1" applyBorder="1" applyProtection="1">
      <protection locked="0"/>
    </xf>
    <xf numFmtId="165" fontId="2" fillId="8" borderId="21" xfId="1" applyFont="1" applyFill="1" applyBorder="1" applyProtection="1">
      <protection locked="0"/>
    </xf>
    <xf numFmtId="9" fontId="2" fillId="8" borderId="8" xfId="2" applyNumberFormat="1" applyFont="1" applyFill="1" applyBorder="1" applyAlignment="1" applyProtection="1">
      <alignment horizontal="center"/>
      <protection locked="0"/>
    </xf>
    <xf numFmtId="165" fontId="24" fillId="0" borderId="13" xfId="2" applyNumberFormat="1" applyFont="1" applyBorder="1" applyAlignment="1" applyProtection="1">
      <alignment horizontal="right"/>
      <protection locked="0"/>
    </xf>
    <xf numFmtId="165" fontId="24" fillId="0" borderId="12" xfId="2" applyNumberFormat="1" applyFont="1" applyBorder="1" applyProtection="1">
      <protection locked="0"/>
    </xf>
    <xf numFmtId="165" fontId="36" fillId="11" borderId="0" xfId="2" applyNumberFormat="1" applyFont="1" applyFill="1" applyProtection="1">
      <protection locked="0"/>
    </xf>
    <xf numFmtId="165" fontId="24" fillId="11" borderId="0" xfId="2" applyNumberFormat="1" applyFont="1" applyFill="1" applyProtection="1">
      <protection locked="0"/>
    </xf>
    <xf numFmtId="0" fontId="4" fillId="0" borderId="0" xfId="2" applyAlignment="1">
      <alignment wrapText="1"/>
    </xf>
    <xf numFmtId="0" fontId="21" fillId="8" borderId="0" xfId="2" applyFont="1" applyFill="1"/>
    <xf numFmtId="0" fontId="8" fillId="8" borderId="0" xfId="2" applyFont="1" applyFill="1"/>
    <xf numFmtId="0" fontId="4" fillId="8" borderId="0" xfId="2" applyFill="1"/>
    <xf numFmtId="0" fontId="1" fillId="16" borderId="1" xfId="2" applyFont="1" applyFill="1" applyBorder="1" applyAlignment="1">
      <alignment horizontal="left"/>
    </xf>
    <xf numFmtId="0" fontId="4" fillId="0" borderId="0" xfId="2" applyProtection="1">
      <protection locked="0"/>
    </xf>
    <xf numFmtId="0" fontId="1" fillId="16" borderId="3" xfId="2" applyFont="1" applyFill="1" applyBorder="1" applyAlignment="1">
      <alignment horizontal="left"/>
    </xf>
    <xf numFmtId="0" fontId="4" fillId="4" borderId="4" xfId="2" applyFill="1" applyBorder="1"/>
    <xf numFmtId="0" fontId="4" fillId="4" borderId="14" xfId="2" applyFill="1" applyBorder="1"/>
    <xf numFmtId="0" fontId="4" fillId="4" borderId="5" xfId="2" applyFill="1" applyBorder="1"/>
    <xf numFmtId="0" fontId="4" fillId="4" borderId="6" xfId="2" applyFill="1" applyBorder="1"/>
    <xf numFmtId="0" fontId="1" fillId="17" borderId="6" xfId="2" applyFont="1" applyFill="1" applyBorder="1" applyAlignment="1">
      <alignment horizontal="center"/>
    </xf>
    <xf numFmtId="0" fontId="1" fillId="4" borderId="0" xfId="2" applyFont="1" applyFill="1" applyAlignment="1">
      <alignment horizontal="center"/>
    </xf>
    <xf numFmtId="0" fontId="1" fillId="18" borderId="0" xfId="2" applyFont="1" applyFill="1" applyAlignment="1">
      <alignment horizontal="center"/>
    </xf>
    <xf numFmtId="0" fontId="1" fillId="18" borderId="7" xfId="2" applyFont="1" applyFill="1" applyBorder="1" applyAlignment="1">
      <alignment horizontal="center"/>
    </xf>
    <xf numFmtId="0" fontId="4" fillId="4" borderId="7" xfId="2" applyFill="1" applyBorder="1" applyAlignment="1">
      <alignment horizontal="center"/>
    </xf>
    <xf numFmtId="0" fontId="4" fillId="4" borderId="0" xfId="2" applyFill="1"/>
    <xf numFmtId="0" fontId="4" fillId="4" borderId="7" xfId="2" applyFill="1" applyBorder="1"/>
    <xf numFmtId="0" fontId="1" fillId="16" borderId="32" xfId="2" applyFont="1" applyFill="1" applyBorder="1" applyAlignment="1">
      <alignment horizontal="center" vertical="center" wrapText="1"/>
    </xf>
    <xf numFmtId="0" fontId="4" fillId="4" borderId="33" xfId="2" applyFill="1" applyBorder="1" applyAlignment="1">
      <alignment vertical="center" wrapText="1"/>
    </xf>
    <xf numFmtId="0" fontId="1" fillId="16" borderId="34" xfId="2" applyFont="1" applyFill="1" applyBorder="1" applyAlignment="1">
      <alignment horizontal="center" vertical="center" wrapText="1"/>
    </xf>
    <xf numFmtId="0" fontId="4" fillId="4" borderId="35" xfId="2" applyFill="1" applyBorder="1" applyAlignment="1">
      <alignment vertical="center" wrapText="1"/>
    </xf>
    <xf numFmtId="10" fontId="55" fillId="16" borderId="33" xfId="4" applyNumberFormat="1" applyFont="1" applyFill="1" applyBorder="1" applyAlignment="1" applyProtection="1">
      <alignment horizontal="center" vertical="center" wrapText="1"/>
      <protection locked="0"/>
    </xf>
    <xf numFmtId="0" fontId="1" fillId="16" borderId="36" xfId="2" applyFont="1" applyFill="1" applyBorder="1" applyAlignment="1">
      <alignment horizontal="left" vertical="center" wrapText="1"/>
    </xf>
    <xf numFmtId="0" fontId="4" fillId="4" borderId="7" xfId="2" applyFill="1" applyBorder="1" applyAlignment="1">
      <alignment vertical="center" wrapText="1"/>
    </xf>
    <xf numFmtId="0" fontId="4" fillId="8" borderId="37" xfId="2" applyFill="1" applyBorder="1" applyAlignment="1">
      <alignment horizontal="center" vertical="center" wrapText="1"/>
    </xf>
    <xf numFmtId="0" fontId="4" fillId="4" borderId="38" xfId="2" applyFill="1" applyBorder="1" applyAlignment="1">
      <alignment vertical="center" wrapText="1"/>
    </xf>
    <xf numFmtId="0" fontId="4" fillId="19" borderId="34" xfId="3" applyFont="1" applyFill="1" applyBorder="1" applyAlignment="1">
      <alignment horizontal="center" vertical="center" wrapText="1"/>
    </xf>
    <xf numFmtId="0" fontId="56" fillId="0" borderId="39" xfId="2" applyFont="1" applyBorder="1" applyAlignment="1">
      <alignment horizontal="center" vertical="center" wrapText="1"/>
    </xf>
    <xf numFmtId="10" fontId="55" fillId="8" borderId="41" xfId="4" applyNumberFormat="1" applyFont="1" applyFill="1" applyBorder="1" applyAlignment="1" applyProtection="1">
      <alignment horizontal="center" vertical="center" wrapText="1"/>
      <protection locked="0"/>
    </xf>
    <xf numFmtId="0" fontId="4" fillId="8" borderId="34" xfId="2" applyFill="1" applyBorder="1" applyAlignment="1">
      <alignment horizontal="center" vertical="center" wrapText="1"/>
    </xf>
    <xf numFmtId="0" fontId="1" fillId="8" borderId="36" xfId="2" applyFont="1" applyFill="1" applyBorder="1" applyAlignment="1">
      <alignment vertical="center" wrapText="1"/>
    </xf>
    <xf numFmtId="0" fontId="4" fillId="0" borderId="42" xfId="2" applyBorder="1" applyAlignment="1">
      <alignment horizontal="center" vertical="center" wrapText="1"/>
    </xf>
    <xf numFmtId="0" fontId="4" fillId="4" borderId="43" xfId="2" applyFill="1" applyBorder="1" applyAlignment="1">
      <alignment vertical="center" wrapText="1"/>
    </xf>
    <xf numFmtId="0" fontId="4" fillId="0" borderId="39" xfId="2" applyBorder="1" applyAlignment="1">
      <alignment horizontal="center" vertical="center" wrapText="1"/>
    </xf>
    <xf numFmtId="0" fontId="0" fillId="0" borderId="39" xfId="2" applyFont="1" applyBorder="1" applyAlignment="1">
      <alignment horizontal="center" vertical="center" wrapText="1"/>
    </xf>
    <xf numFmtId="0" fontId="4" fillId="4" borderId="39" xfId="2" applyFill="1" applyBorder="1" applyAlignment="1">
      <alignment vertical="center" wrapText="1"/>
    </xf>
    <xf numFmtId="10" fontId="55" fillId="0" borderId="45" xfId="2" applyNumberFormat="1" applyFont="1" applyBorder="1" applyAlignment="1" applyProtection="1">
      <alignment horizontal="center" vertical="center" wrapText="1"/>
      <protection locked="0"/>
    </xf>
    <xf numFmtId="0" fontId="1" fillId="0" borderId="44" xfId="2" applyFont="1" applyBorder="1" applyAlignment="1">
      <alignment vertical="center" wrapText="1"/>
    </xf>
    <xf numFmtId="0" fontId="4" fillId="4" borderId="0" xfId="2" applyFill="1" applyAlignment="1">
      <alignment horizontal="center" vertical="center" wrapText="1"/>
    </xf>
    <xf numFmtId="0" fontId="4" fillId="4" borderId="0" xfId="2" applyFill="1" applyAlignment="1">
      <alignment vertical="center" wrapText="1"/>
    </xf>
    <xf numFmtId="0" fontId="4" fillId="4" borderId="46" xfId="2" applyFill="1" applyBorder="1" applyAlignment="1">
      <alignment vertical="center" wrapText="1"/>
    </xf>
    <xf numFmtId="10" fontId="55" fillId="4" borderId="0" xfId="2" applyNumberFormat="1" applyFont="1" applyFill="1" applyAlignment="1">
      <alignment horizontal="center" vertical="center" wrapText="1"/>
    </xf>
    <xf numFmtId="0" fontId="1" fillId="4" borderId="46" xfId="2" applyFont="1" applyFill="1" applyBorder="1" applyAlignment="1">
      <alignment vertical="center" wrapText="1"/>
    </xf>
    <xf numFmtId="0" fontId="1" fillId="16" borderId="47" xfId="2" applyFont="1" applyFill="1" applyBorder="1" applyAlignment="1">
      <alignment horizontal="center" vertical="center" wrapText="1"/>
    </xf>
    <xf numFmtId="0" fontId="4" fillId="4" borderId="34" xfId="2" applyFill="1" applyBorder="1" applyAlignment="1">
      <alignment vertical="center" wrapText="1"/>
    </xf>
    <xf numFmtId="10" fontId="55" fillId="16" borderId="33" xfId="2" applyNumberFormat="1" applyFont="1" applyFill="1" applyBorder="1" applyAlignment="1" applyProtection="1">
      <alignment horizontal="center" vertical="center" wrapText="1"/>
      <protection locked="0"/>
    </xf>
    <xf numFmtId="0" fontId="1" fillId="16" borderId="36" xfId="2" applyFont="1" applyFill="1" applyBorder="1" applyAlignment="1">
      <alignment vertical="center" wrapText="1"/>
    </xf>
    <xf numFmtId="0" fontId="4" fillId="0" borderId="48" xfId="2" applyBorder="1" applyAlignment="1">
      <alignment horizontal="center" vertical="center" wrapText="1"/>
    </xf>
    <xf numFmtId="0" fontId="4" fillId="4" borderId="49" xfId="2" applyFill="1" applyBorder="1" applyAlignment="1">
      <alignment vertical="center" wrapText="1"/>
    </xf>
    <xf numFmtId="0" fontId="4" fillId="0" borderId="49" xfId="2" applyBorder="1" applyAlignment="1">
      <alignment horizontal="center" vertical="center" wrapText="1"/>
    </xf>
    <xf numFmtId="0" fontId="4" fillId="4" borderId="50" xfId="2" applyFill="1" applyBorder="1" applyAlignment="1">
      <alignment vertical="center" wrapText="1"/>
    </xf>
    <xf numFmtId="0" fontId="4" fillId="0" borderId="51" xfId="2" applyBorder="1" applyAlignment="1">
      <alignment horizontal="center" vertical="center" wrapText="1"/>
    </xf>
    <xf numFmtId="10" fontId="55" fillId="0" borderId="50" xfId="2" applyNumberFormat="1" applyFont="1" applyBorder="1" applyAlignment="1" applyProtection="1">
      <alignment horizontal="center" vertical="center" wrapText="1"/>
      <protection locked="0"/>
    </xf>
    <xf numFmtId="0" fontId="1" fillId="0" borderId="52" xfId="2" applyFont="1" applyBorder="1" applyAlignment="1">
      <alignment vertical="center" wrapText="1"/>
    </xf>
    <xf numFmtId="0" fontId="4" fillId="0" borderId="53" xfId="2" applyBorder="1" applyAlignment="1">
      <alignment horizontal="center" vertical="center" wrapText="1"/>
    </xf>
    <xf numFmtId="0" fontId="9" fillId="0" borderId="46" xfId="2" applyFont="1" applyBorder="1" applyAlignment="1">
      <alignment horizontal="center" vertical="center" wrapText="1"/>
    </xf>
    <xf numFmtId="0" fontId="6" fillId="8" borderId="2" xfId="2" applyFont="1" applyFill="1" applyBorder="1" applyAlignment="1">
      <alignment horizontal="center" vertical="center"/>
    </xf>
    <xf numFmtId="10" fontId="55" fillId="0" borderId="0" xfId="2" applyNumberFormat="1" applyFont="1" applyAlignment="1" applyProtection="1">
      <alignment horizontal="center" vertical="center" wrapText="1"/>
      <protection locked="0"/>
    </xf>
    <xf numFmtId="0" fontId="4" fillId="0" borderId="46" xfId="2" applyBorder="1" applyAlignment="1">
      <alignment vertical="center" wrapText="1"/>
    </xf>
    <xf numFmtId="0" fontId="1" fillId="0" borderId="54" xfId="2" applyFont="1" applyBorder="1" applyAlignment="1">
      <alignment vertical="center" wrapText="1"/>
    </xf>
    <xf numFmtId="0" fontId="4" fillId="4" borderId="53" xfId="2" applyFill="1" applyBorder="1" applyAlignment="1">
      <alignment horizontal="center" vertical="center" wrapText="1"/>
    </xf>
    <xf numFmtId="2" fontId="60" fillId="16" borderId="35" xfId="2" applyNumberFormat="1" applyFont="1" applyFill="1" applyBorder="1" applyAlignment="1" applyProtection="1">
      <alignment horizontal="center" vertical="center" wrapText="1"/>
      <protection locked="0"/>
    </xf>
    <xf numFmtId="0" fontId="4" fillId="8" borderId="42" xfId="2" applyFill="1" applyBorder="1" applyAlignment="1">
      <alignment horizontal="center" vertical="center" wrapText="1"/>
    </xf>
    <xf numFmtId="0" fontId="1" fillId="8" borderId="42" xfId="2" applyFont="1" applyFill="1" applyBorder="1" applyAlignment="1">
      <alignment horizontal="center" vertical="center" wrapText="1"/>
    </xf>
    <xf numFmtId="2" fontId="54" fillId="8" borderId="42" xfId="2" applyNumberFormat="1" applyFont="1" applyFill="1" applyBorder="1" applyAlignment="1" applyProtection="1">
      <alignment horizontal="center" vertical="center" wrapText="1"/>
      <protection locked="0"/>
    </xf>
    <xf numFmtId="165" fontId="60" fillId="8" borderId="43" xfId="2" applyNumberFormat="1" applyFont="1" applyFill="1" applyBorder="1" applyAlignment="1" applyProtection="1">
      <alignment horizontal="center" vertical="center" wrapText="1"/>
      <protection locked="0"/>
    </xf>
    <xf numFmtId="1" fontId="60" fillId="8" borderId="43" xfId="2" applyNumberFormat="1" applyFont="1" applyFill="1" applyBorder="1" applyAlignment="1" applyProtection="1">
      <alignment horizontal="center" vertical="center" wrapText="1"/>
      <protection locked="0"/>
    </xf>
    <xf numFmtId="0" fontId="4" fillId="0" borderId="55" xfId="2" applyBorder="1" applyAlignment="1">
      <alignment horizontal="center" vertical="center" wrapText="1"/>
    </xf>
    <xf numFmtId="39" fontId="60" fillId="8" borderId="43" xfId="2" applyNumberFormat="1" applyFont="1" applyFill="1" applyBorder="1" applyAlignment="1" applyProtection="1">
      <alignment horizontal="center" vertical="center" wrapText="1"/>
      <protection locked="0"/>
    </xf>
    <xf numFmtId="0" fontId="4" fillId="0" borderId="44" xfId="2" applyBorder="1" applyAlignment="1">
      <alignment vertical="center" wrapText="1"/>
    </xf>
    <xf numFmtId="0" fontId="4" fillId="0" borderId="56" xfId="2" applyBorder="1" applyAlignment="1">
      <alignment horizontal="center" vertical="center" wrapText="1"/>
    </xf>
    <xf numFmtId="0" fontId="4" fillId="0" borderId="43" xfId="2" applyBorder="1" applyAlignment="1">
      <alignment horizontal="center" vertical="center" wrapText="1"/>
    </xf>
    <xf numFmtId="0" fontId="1" fillId="0" borderId="57" xfId="2" applyFont="1" applyBorder="1" applyAlignment="1">
      <alignment vertical="center" wrapText="1"/>
    </xf>
    <xf numFmtId="0" fontId="1" fillId="8" borderId="42" xfId="2" applyFont="1" applyFill="1" applyBorder="1" applyAlignment="1">
      <alignment vertical="center" wrapText="1"/>
    </xf>
    <xf numFmtId="0" fontId="4" fillId="4" borderId="46" xfId="2" applyFill="1" applyBorder="1" applyAlignment="1">
      <alignment horizontal="center" vertical="center" wrapText="1"/>
    </xf>
    <xf numFmtId="2" fontId="59" fillId="4" borderId="58" xfId="2" applyNumberFormat="1" applyFont="1" applyFill="1" applyBorder="1" applyAlignment="1">
      <alignment horizontal="center" vertical="center" wrapText="1"/>
    </xf>
    <xf numFmtId="2" fontId="55" fillId="4" borderId="0" xfId="2" applyNumberFormat="1" applyFont="1" applyFill="1" applyAlignment="1">
      <alignment horizontal="center" vertical="center" wrapText="1"/>
    </xf>
    <xf numFmtId="0" fontId="1" fillId="4" borderId="0" xfId="2" applyFont="1" applyFill="1" applyAlignment="1">
      <alignment vertical="center" wrapText="1"/>
    </xf>
    <xf numFmtId="0" fontId="1" fillId="16" borderId="55" xfId="2" applyFont="1" applyFill="1" applyBorder="1" applyAlignment="1">
      <alignment horizontal="center" vertical="center" wrapText="1"/>
    </xf>
    <xf numFmtId="0" fontId="1" fillId="16" borderId="39" xfId="2" applyFont="1" applyFill="1" applyBorder="1" applyAlignment="1">
      <alignment horizontal="center" vertical="center" wrapText="1"/>
    </xf>
    <xf numFmtId="39" fontId="55" fillId="16" borderId="43" xfId="2" applyNumberFormat="1" applyFont="1" applyFill="1" applyBorder="1" applyAlignment="1" applyProtection="1">
      <alignment horizontal="center" vertical="center" wrapText="1"/>
      <protection locked="0"/>
    </xf>
    <xf numFmtId="49" fontId="1" fillId="16" borderId="57" xfId="2" applyNumberFormat="1" applyFont="1" applyFill="1" applyBorder="1" applyAlignment="1">
      <alignment vertical="center" wrapText="1"/>
    </xf>
    <xf numFmtId="0" fontId="4" fillId="8" borderId="55" xfId="2" applyFill="1" applyBorder="1" applyAlignment="1">
      <alignment horizontal="center" vertical="center" wrapText="1"/>
    </xf>
    <xf numFmtId="0" fontId="4" fillId="8" borderId="39" xfId="2" applyFill="1" applyBorder="1" applyAlignment="1">
      <alignment horizontal="center" vertical="center" wrapText="1"/>
    </xf>
    <xf numFmtId="39" fontId="55" fillId="8" borderId="43" xfId="2" applyNumberFormat="1" applyFont="1" applyFill="1" applyBorder="1" applyAlignment="1" applyProtection="1">
      <alignment horizontal="center" vertical="center" wrapText="1"/>
      <protection locked="0"/>
    </xf>
    <xf numFmtId="49" fontId="4" fillId="8" borderId="57" xfId="2" applyNumberFormat="1" applyFill="1" applyBorder="1" applyAlignment="1">
      <alignment vertical="center" wrapText="1"/>
    </xf>
    <xf numFmtId="0" fontId="4" fillId="0" borderId="59" xfId="2" applyBorder="1" applyAlignment="1">
      <alignment horizontal="center" vertical="center" wrapText="1"/>
    </xf>
    <xf numFmtId="0" fontId="4" fillId="0" borderId="60" xfId="2" applyBorder="1" applyAlignment="1">
      <alignment horizontal="center" vertical="center" wrapText="1"/>
    </xf>
    <xf numFmtId="0" fontId="0" fillId="0" borderId="60" xfId="2" applyFont="1" applyBorder="1" applyAlignment="1">
      <alignment horizontal="center" vertical="center" wrapText="1"/>
    </xf>
    <xf numFmtId="10" fontId="55" fillId="0" borderId="38" xfId="2" applyNumberFormat="1" applyFont="1" applyBorder="1" applyAlignment="1" applyProtection="1">
      <alignment horizontal="center" vertical="center" wrapText="1"/>
      <protection locked="0"/>
    </xf>
    <xf numFmtId="0" fontId="1" fillId="0" borderId="40" xfId="2" applyFont="1" applyBorder="1" applyAlignment="1">
      <alignment vertical="center" wrapText="1"/>
    </xf>
    <xf numFmtId="2" fontId="54" fillId="0" borderId="44" xfId="2" applyNumberFormat="1" applyFont="1" applyBorder="1" applyAlignment="1" applyProtection="1">
      <alignment horizontal="center" vertical="center" wrapText="1"/>
      <protection locked="0"/>
    </xf>
    <xf numFmtId="2" fontId="55" fillId="0" borderId="45" xfId="2" applyNumberFormat="1" applyFont="1" applyBorder="1" applyAlignment="1" applyProtection="1">
      <alignment horizontal="center" vertical="center" wrapText="1"/>
      <protection locked="0"/>
    </xf>
    <xf numFmtId="0" fontId="4" fillId="4" borderId="17" xfId="2" applyFill="1" applyBorder="1"/>
    <xf numFmtId="0" fontId="4" fillId="4" borderId="16" xfId="2" applyFill="1" applyBorder="1" applyAlignment="1">
      <alignment vertical="center" wrapText="1"/>
    </xf>
    <xf numFmtId="165" fontId="55" fillId="4" borderId="16" xfId="2" applyNumberFormat="1" applyFont="1" applyFill="1" applyBorder="1" applyAlignment="1">
      <alignment vertical="center" wrapText="1"/>
    </xf>
    <xf numFmtId="0" fontId="55" fillId="4" borderId="16" xfId="2" applyFont="1" applyFill="1" applyBorder="1" applyAlignment="1">
      <alignment vertical="center" wrapText="1"/>
    </xf>
    <xf numFmtId="0" fontId="4" fillId="4" borderId="15" xfId="2" applyFill="1" applyBorder="1" applyAlignment="1">
      <alignment vertical="center" wrapText="1"/>
    </xf>
    <xf numFmtId="0" fontId="4" fillId="0" borderId="0" xfId="2" applyAlignment="1">
      <alignment vertical="center" wrapText="1"/>
    </xf>
    <xf numFmtId="169" fontId="4" fillId="0" borderId="0" xfId="2" applyNumberFormat="1"/>
    <xf numFmtId="0" fontId="47" fillId="2" borderId="6" xfId="2" applyFont="1" applyFill="1" applyBorder="1" applyAlignment="1">
      <alignment horizontal="center" vertical="center"/>
    </xf>
    <xf numFmtId="0" fontId="47" fillId="2" borderId="17" xfId="2" applyFont="1" applyFill="1" applyBorder="1" applyAlignment="1">
      <alignment horizontal="center" vertical="center"/>
    </xf>
    <xf numFmtId="0" fontId="4" fillId="0" borderId="39" xfId="2" applyFont="1" applyBorder="1" applyAlignment="1">
      <alignment horizontal="center" vertical="center" wrapText="1"/>
    </xf>
    <xf numFmtId="0" fontId="9" fillId="0" borderId="0" xfId="2" applyFont="1" applyAlignment="1" applyProtection="1">
      <alignment horizontal="center"/>
      <protection locked="0"/>
    </xf>
    <xf numFmtId="0" fontId="62" fillId="0" borderId="0" xfId="2" applyFont="1" applyAlignment="1" applyProtection="1">
      <alignment horizontal="center"/>
      <protection locked="0"/>
    </xf>
    <xf numFmtId="2" fontId="54" fillId="16" borderId="36" xfId="4" applyNumberFormat="1" applyFont="1" applyFill="1" applyBorder="1" applyAlignment="1" applyProtection="1">
      <alignment horizontal="center" vertical="center" wrapText="1"/>
      <protection locked="0"/>
    </xf>
    <xf numFmtId="2" fontId="54" fillId="8" borderId="40" xfId="4" applyNumberFormat="1" applyFont="1" applyFill="1" applyBorder="1" applyAlignment="1" applyProtection="1">
      <alignment horizontal="center" vertical="center" wrapText="1"/>
      <protection locked="0"/>
    </xf>
    <xf numFmtId="2" fontId="59" fillId="4" borderId="46" xfId="2" applyNumberFormat="1" applyFont="1" applyFill="1" applyBorder="1" applyAlignment="1">
      <alignment horizontal="center" vertical="center" wrapText="1"/>
    </xf>
    <xf numFmtId="2" fontId="54" fillId="16" borderId="36" xfId="2" applyNumberFormat="1" applyFont="1" applyFill="1" applyBorder="1" applyAlignment="1" applyProtection="1">
      <alignment horizontal="center" vertical="center" wrapText="1"/>
      <protection locked="0"/>
    </xf>
    <xf numFmtId="2" fontId="54" fillId="0" borderId="52" xfId="2" applyNumberFormat="1" applyFont="1" applyBorder="1" applyAlignment="1" applyProtection="1">
      <alignment horizontal="center" vertical="center" wrapText="1"/>
      <protection locked="0"/>
    </xf>
    <xf numFmtId="2" fontId="54" fillId="0" borderId="8" xfId="2" applyNumberFormat="1" applyFont="1" applyBorder="1" applyAlignment="1" applyProtection="1">
      <alignment horizontal="center" vertical="center" wrapText="1"/>
      <protection locked="0"/>
    </xf>
    <xf numFmtId="2" fontId="54" fillId="8" borderId="44" xfId="2" applyNumberFormat="1" applyFont="1" applyFill="1" applyBorder="1" applyAlignment="1" applyProtection="1">
      <alignment horizontal="center" vertical="center" wrapText="1"/>
      <protection locked="0"/>
    </xf>
    <xf numFmtId="2" fontId="54" fillId="8" borderId="57" xfId="2" applyNumberFormat="1" applyFont="1" applyFill="1" applyBorder="1" applyAlignment="1" applyProtection="1">
      <alignment horizontal="center" vertical="center" wrapText="1"/>
      <protection locked="0"/>
    </xf>
    <xf numFmtId="2" fontId="54" fillId="16" borderId="44" xfId="2" applyNumberFormat="1" applyFont="1" applyFill="1" applyBorder="1" applyAlignment="1" applyProtection="1">
      <alignment horizontal="center" vertical="center" wrapText="1"/>
      <protection locked="0"/>
    </xf>
    <xf numFmtId="2" fontId="54" fillId="0" borderId="40" xfId="2" applyNumberFormat="1" applyFont="1" applyBorder="1" applyAlignment="1" applyProtection="1">
      <alignment horizontal="center" vertical="center" wrapText="1"/>
      <protection locked="0"/>
    </xf>
    <xf numFmtId="0" fontId="9" fillId="5" borderId="8" xfId="0" applyFont="1" applyFill="1" applyBorder="1"/>
    <xf numFmtId="0" fontId="4" fillId="5" borderId="10" xfId="0" applyFont="1" applyFill="1" applyBorder="1"/>
    <xf numFmtId="164" fontId="3" fillId="5" borderId="9" xfId="1" applyNumberFormat="1" applyFont="1" applyFill="1" applyBorder="1" applyProtection="1">
      <protection locked="0"/>
    </xf>
    <xf numFmtId="164" fontId="3" fillId="20" borderId="9" xfId="0" applyNumberFormat="1" applyFont="1" applyFill="1" applyBorder="1" applyProtection="1">
      <protection locked="0"/>
    </xf>
    <xf numFmtId="0" fontId="2" fillId="2" borderId="2"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0" fillId="0" borderId="0" xfId="2" applyFont="1" applyAlignment="1">
      <alignment horizontal="right" wrapText="1"/>
    </xf>
    <xf numFmtId="0" fontId="4" fillId="0" borderId="0" xfId="2" applyAlignment="1">
      <alignment wrapText="1"/>
    </xf>
    <xf numFmtId="0" fontId="21" fillId="10" borderId="0" xfId="2" applyFont="1" applyFill="1" applyAlignment="1">
      <alignment vertical="center" wrapText="1"/>
    </xf>
    <xf numFmtId="0" fontId="22" fillId="0" borderId="0" xfId="2" applyFont="1" applyAlignment="1">
      <alignment wrapText="1"/>
    </xf>
    <xf numFmtId="0" fontId="22" fillId="0" borderId="7" xfId="2" applyFont="1" applyBorder="1" applyAlignment="1">
      <alignment wrapText="1"/>
    </xf>
    <xf numFmtId="0" fontId="21" fillId="4" borderId="9" xfId="2" applyFont="1" applyFill="1" applyBorder="1" applyAlignment="1">
      <alignment vertical="center" wrapText="1"/>
    </xf>
    <xf numFmtId="0" fontId="22" fillId="0" borderId="11" xfId="2" applyFont="1" applyBorder="1" applyAlignment="1">
      <alignment vertical="center" wrapText="1"/>
    </xf>
    <xf numFmtId="0" fontId="22" fillId="0" borderId="10" xfId="2" applyFont="1" applyBorder="1" applyAlignment="1">
      <alignment vertical="center" wrapText="1"/>
    </xf>
    <xf numFmtId="0" fontId="22" fillId="0" borderId="0" xfId="2" applyFont="1" applyFill="1"/>
    <xf numFmtId="0" fontId="26" fillId="0" borderId="11" xfId="2" applyFont="1" applyBorder="1" applyAlignment="1">
      <alignment vertical="center" wrapText="1"/>
    </xf>
    <xf numFmtId="0" fontId="26" fillId="0" borderId="10" xfId="2" applyFont="1" applyBorder="1" applyAlignment="1">
      <alignment vertical="center" wrapText="1"/>
    </xf>
    <xf numFmtId="0" fontId="22" fillId="0" borderId="11" xfId="2" applyFont="1" applyBorder="1" applyAlignment="1">
      <alignment wrapText="1"/>
    </xf>
    <xf numFmtId="0" fontId="22" fillId="0" borderId="10" xfId="2" applyFont="1" applyBorder="1" applyAlignment="1">
      <alignment wrapText="1"/>
    </xf>
    <xf numFmtId="0" fontId="21" fillId="4" borderId="9" xfId="2" applyFont="1" applyFill="1" applyBorder="1" applyAlignment="1">
      <alignment horizontal="left" vertical="center" wrapText="1"/>
    </xf>
    <xf numFmtId="0" fontId="28" fillId="0" borderId="11" xfId="3" applyFont="1" applyBorder="1" applyAlignment="1">
      <alignment horizontal="left" vertical="center" wrapText="1"/>
    </xf>
    <xf numFmtId="0" fontId="28" fillId="0" borderId="10" xfId="3" applyFont="1" applyBorder="1" applyAlignment="1">
      <alignment horizontal="left" vertical="center" wrapText="1"/>
    </xf>
    <xf numFmtId="0" fontId="21" fillId="6" borderId="9" xfId="2" applyFont="1" applyFill="1" applyBorder="1" applyAlignment="1">
      <alignment vertical="center" wrapText="1"/>
    </xf>
    <xf numFmtId="0" fontId="21" fillId="6" borderId="11" xfId="2" applyFont="1" applyFill="1" applyBorder="1" applyAlignment="1">
      <alignment wrapText="1"/>
    </xf>
    <xf numFmtId="0" fontId="21" fillId="6" borderId="10" xfId="2" applyFont="1" applyFill="1" applyBorder="1" applyAlignment="1">
      <alignment wrapText="1"/>
    </xf>
    <xf numFmtId="0" fontId="23" fillId="0" borderId="0" xfId="2" applyFont="1" applyAlignment="1">
      <alignment horizontal="right"/>
    </xf>
    <xf numFmtId="0" fontId="9" fillId="0" borderId="0" xfId="2" applyFont="1" applyAlignment="1">
      <alignment horizontal="right" wrapText="1"/>
    </xf>
    <xf numFmtId="0" fontId="23" fillId="0" borderId="12" xfId="2" applyFont="1" applyBorder="1" applyAlignment="1">
      <alignment horizontal="right"/>
    </xf>
    <xf numFmtId="0" fontId="23" fillId="0" borderId="13" xfId="2" applyFont="1" applyBorder="1" applyAlignment="1">
      <alignment horizontal="right"/>
    </xf>
    <xf numFmtId="0" fontId="39" fillId="6" borderId="11" xfId="2" applyFont="1" applyFill="1" applyBorder="1" applyAlignment="1">
      <alignment horizontal="right"/>
    </xf>
    <xf numFmtId="0" fontId="40" fillId="6" borderId="11" xfId="2" applyFont="1" applyFill="1" applyBorder="1" applyAlignment="1">
      <alignment horizontal="right"/>
    </xf>
    <xf numFmtId="0" fontId="21" fillId="6" borderId="9" xfId="2" applyFont="1" applyFill="1" applyBorder="1" applyAlignment="1">
      <alignment wrapText="1"/>
    </xf>
    <xf numFmtId="0" fontId="39" fillId="6" borderId="9" xfId="2" applyFont="1" applyFill="1" applyBorder="1" applyAlignment="1">
      <alignment horizontal="center" vertical="center" wrapText="1"/>
    </xf>
    <xf numFmtId="0" fontId="26" fillId="6" borderId="11" xfId="2" applyFont="1" applyFill="1" applyBorder="1" applyAlignment="1">
      <alignment horizontal="center" vertical="center" wrapText="1"/>
    </xf>
    <xf numFmtId="0" fontId="26" fillId="6" borderId="11" xfId="2" applyFont="1" applyFill="1" applyBorder="1" applyAlignment="1">
      <alignment wrapText="1"/>
    </xf>
    <xf numFmtId="0" fontId="26" fillId="6" borderId="10" xfId="2" applyFont="1" applyFill="1" applyBorder="1" applyAlignment="1">
      <alignment wrapText="1"/>
    </xf>
    <xf numFmtId="0" fontId="30" fillId="0" borderId="0" xfId="2" applyFont="1" applyAlignment="1">
      <alignment horizontal="right" vertical="center" wrapText="1"/>
    </xf>
    <xf numFmtId="168" fontId="54" fillId="16" borderId="1" xfId="2" applyNumberFormat="1" applyFont="1" applyFill="1" applyBorder="1" applyAlignment="1" applyProtection="1">
      <alignment vertical="center" wrapText="1"/>
      <protection locked="0"/>
    </xf>
    <xf numFmtId="168" fontId="54" fillId="16" borderId="3" xfId="2" applyNumberFormat="1" applyFont="1" applyFill="1" applyBorder="1" applyAlignment="1" applyProtection="1">
      <alignment vertical="center" wrapText="1"/>
      <protection locked="0"/>
    </xf>
    <xf numFmtId="168" fontId="1" fillId="16" borderId="1" xfId="2" applyNumberFormat="1" applyFont="1" applyFill="1" applyBorder="1" applyAlignment="1">
      <alignment horizontal="center" vertical="center" wrapText="1"/>
    </xf>
    <xf numFmtId="0" fontId="27" fillId="0" borderId="3" xfId="3" applyBorder="1" applyAlignment="1">
      <alignment horizontal="center" vertical="center" wrapText="1"/>
    </xf>
    <xf numFmtId="0" fontId="1" fillId="16" borderId="1" xfId="2" applyFont="1" applyFill="1" applyBorder="1" applyAlignment="1">
      <alignment horizontal="center" vertical="center" wrapText="1"/>
    </xf>
    <xf numFmtId="0" fontId="1" fillId="16" borderId="3" xfId="2" applyFont="1" applyFill="1" applyBorder="1" applyAlignment="1">
      <alignment horizontal="center" vertical="center" wrapText="1"/>
    </xf>
    <xf numFmtId="0" fontId="1" fillId="18" borderId="0" xfId="2" applyFont="1" applyFill="1" applyAlignment="1">
      <alignment horizontal="center"/>
    </xf>
    <xf numFmtId="0" fontId="4" fillId="0" borderId="0" xfId="2" applyAlignment="1">
      <alignment horizontal="center"/>
    </xf>
    <xf numFmtId="165" fontId="36" fillId="2" borderId="4" xfId="2" applyNumberFormat="1" applyFont="1" applyFill="1" applyBorder="1" applyProtection="1"/>
    <xf numFmtId="0" fontId="36" fillId="2" borderId="14" xfId="2" applyFont="1" applyFill="1" applyBorder="1" applyProtection="1"/>
    <xf numFmtId="0" fontId="36" fillId="2" borderId="5" xfId="2" applyFont="1" applyFill="1" applyBorder="1" applyProtection="1"/>
    <xf numFmtId="0" fontId="36" fillId="2" borderId="6" xfId="2" applyFont="1" applyFill="1" applyBorder="1" applyProtection="1"/>
    <xf numFmtId="0" fontId="14" fillId="2" borderId="0" xfId="2" applyFont="1" applyFill="1" applyProtection="1"/>
    <xf numFmtId="0" fontId="14" fillId="2" borderId="7" xfId="2" applyFont="1" applyFill="1" applyBorder="1" applyProtection="1"/>
    <xf numFmtId="0" fontId="36" fillId="2" borderId="17" xfId="2" applyFont="1" applyFill="1" applyBorder="1" applyProtection="1"/>
    <xf numFmtId="0" fontId="14" fillId="2" borderId="16" xfId="2" applyFont="1" applyFill="1" applyBorder="1" applyProtection="1"/>
    <xf numFmtId="0" fontId="14" fillId="2" borderId="15" xfId="2" applyFont="1" applyFill="1" applyBorder="1" applyProtection="1"/>
    <xf numFmtId="0" fontId="4" fillId="16" borderId="3" xfId="2" applyFill="1" applyBorder="1" applyAlignment="1">
      <alignment horizontal="center" vertical="center" wrapText="1"/>
    </xf>
  </cellXfs>
  <cellStyles count="5">
    <cellStyle name="Monétaire 2 2" xfId="1" xr:uid="{7A383D09-AC68-F649-9C83-B9437D2F4DF5}"/>
    <cellStyle name="Normal" xfId="0" builtinId="0"/>
    <cellStyle name="Normal 2" xfId="2" xr:uid="{17608619-5B05-AE47-AA10-431BE87164B0}"/>
    <cellStyle name="Normal 3 3" xfId="3" xr:uid="{BD6FE136-334F-BA45-A2F9-33C9B88BA1C0}"/>
    <cellStyle name="Pourcentage 2" xfId="4" xr:uid="{2B60B2C4-37E2-F346-AF14-3AB573E0EF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3E83-2FD5-9E46-B11E-6B7B8C71E71D}">
  <sheetPr>
    <tabColor theme="1"/>
  </sheetPr>
  <dimension ref="B1:AZ77"/>
  <sheetViews>
    <sheetView tabSelected="1" zoomScale="150" zoomScaleNormal="150" zoomScalePageLayoutView="150" workbookViewId="0">
      <pane xSplit="3" ySplit="9" topLeftCell="D10" activePane="bottomRight" state="frozen"/>
      <selection pane="topRight" activeCell="C1" sqref="C1"/>
      <selection pane="bottomLeft" activeCell="A10" sqref="A10"/>
      <selection pane="bottomRight"/>
    </sheetView>
  </sheetViews>
  <sheetFormatPr baseColWidth="10" defaultRowHeight="13" x14ac:dyDescent="0.15"/>
  <cols>
    <col min="1" max="1" width="3.6640625" customWidth="1"/>
    <col min="2" max="2" width="1.5" customWidth="1"/>
    <col min="3" max="3" width="56.5" bestFit="1" customWidth="1"/>
    <col min="4" max="4" width="2.33203125" customWidth="1"/>
    <col min="5" max="5" width="14.6640625" customWidth="1"/>
    <col min="6" max="6" width="9.1640625" customWidth="1"/>
    <col min="7" max="7" width="2.5" customWidth="1"/>
    <col min="8" max="8" width="57.6640625" bestFit="1" customWidth="1"/>
    <col min="9" max="9" width="2.1640625" customWidth="1"/>
    <col min="10" max="10" width="14.6640625" customWidth="1"/>
    <col min="11" max="11" width="11.1640625" bestFit="1" customWidth="1"/>
    <col min="12" max="12" width="2.5" customWidth="1"/>
    <col min="13" max="13" width="0.83203125" customWidth="1"/>
    <col min="14" max="14" width="26.83203125" bestFit="1" customWidth="1"/>
    <col min="15" max="15" width="9.1640625" customWidth="1"/>
    <col min="16" max="16" width="0.83203125" customWidth="1"/>
    <col min="17" max="17" width="14.6640625" customWidth="1"/>
    <col min="18" max="18" width="9.1640625" customWidth="1"/>
    <col min="19" max="19" width="0.83203125" customWidth="1"/>
    <col min="20" max="20" width="14.6640625" customWidth="1"/>
    <col min="21" max="21" width="9.1640625" customWidth="1"/>
    <col min="22" max="22" width="0.83203125" customWidth="1"/>
    <col min="23" max="23" width="12.5" customWidth="1"/>
    <col min="24" max="24" width="9.6640625" customWidth="1"/>
    <col min="25" max="25" width="0.83203125" customWidth="1"/>
    <col min="26" max="26" width="14.6640625" customWidth="1"/>
    <col min="27" max="27" width="9.1640625" customWidth="1"/>
    <col min="28" max="28" width="0.83203125" customWidth="1"/>
    <col min="29" max="29" width="14.6640625" customWidth="1"/>
    <col min="30" max="30" width="9.1640625" customWidth="1"/>
    <col min="31" max="31" width="0.83203125" customWidth="1"/>
    <col min="32" max="32" width="14.6640625" customWidth="1"/>
    <col min="33" max="33" width="9.1640625" customWidth="1"/>
    <col min="34" max="34" width="0.83203125" customWidth="1"/>
    <col min="35" max="35" width="14.6640625" customWidth="1"/>
    <col min="36" max="36" width="9.1640625" customWidth="1"/>
    <col min="37" max="37" width="0.83203125" customWidth="1"/>
    <col min="38" max="38" width="14.6640625" customWidth="1"/>
    <col min="39" max="39" width="9.1640625" customWidth="1"/>
    <col min="40" max="41" width="0.83203125" customWidth="1"/>
    <col min="42" max="42" width="14.6640625" customWidth="1"/>
    <col min="43" max="43" width="9.1640625" customWidth="1"/>
    <col min="44" max="44" width="0.83203125" customWidth="1"/>
    <col min="45" max="46" width="14.6640625" customWidth="1"/>
    <col min="47" max="47" width="0.83203125" customWidth="1"/>
    <col min="48" max="49" width="14.6640625" customWidth="1"/>
    <col min="50" max="50" width="0.83203125" customWidth="1"/>
    <col min="51" max="52" width="14.6640625" customWidth="1"/>
  </cols>
  <sheetData>
    <row r="1" spans="3:52" ht="14" thickBot="1" x14ac:dyDescent="0.2">
      <c r="C1" t="s">
        <v>0</v>
      </c>
      <c r="D1" s="81"/>
      <c r="H1" s="239" t="s">
        <v>203</v>
      </c>
      <c r="I1" s="81"/>
    </row>
    <row r="2" spans="3:52" ht="14" thickTop="1" x14ac:dyDescent="0.15">
      <c r="C2" s="50" t="s">
        <v>202</v>
      </c>
      <c r="D2" s="81"/>
      <c r="H2" s="1" t="str">
        <f>C2</f>
        <v xml:space="preserve">Les petits gâteaux Chez Flo </v>
      </c>
      <c r="I2" s="81"/>
      <c r="AL2" t="s">
        <v>0</v>
      </c>
    </row>
    <row r="3" spans="3:52" x14ac:dyDescent="0.15">
      <c r="C3" s="369" t="s">
        <v>102</v>
      </c>
      <c r="D3" s="81"/>
      <c r="H3" s="369" t="s">
        <v>103</v>
      </c>
      <c r="I3" s="81"/>
      <c r="AL3" t="s">
        <v>0</v>
      </c>
    </row>
    <row r="4" spans="3:52" ht="14" thickBot="1" x14ac:dyDescent="0.2">
      <c r="C4" s="370"/>
      <c r="D4" s="81"/>
      <c r="H4" s="370"/>
      <c r="I4" s="81"/>
    </row>
    <row r="5" spans="3:52" ht="15" thickTop="1" thickBot="1" x14ac:dyDescent="0.2">
      <c r="C5" s="2"/>
      <c r="D5" s="81"/>
      <c r="H5" s="2"/>
      <c r="I5" s="81"/>
    </row>
    <row r="6" spans="3:52" ht="17" thickTop="1" x14ac:dyDescent="0.3">
      <c r="C6" s="3" t="s">
        <v>43</v>
      </c>
      <c r="D6" s="81"/>
      <c r="E6" s="4" t="s">
        <v>46</v>
      </c>
      <c r="F6" s="5">
        <f>E30/C7</f>
        <v>10500</v>
      </c>
      <c r="G6" s="6"/>
      <c r="H6" s="3" t="str">
        <f>+C6</f>
        <v>Nb de places</v>
      </c>
      <c r="I6" s="81"/>
      <c r="J6" s="4" t="str">
        <f>E6</f>
        <v>Actifs / Place</v>
      </c>
      <c r="K6" s="5">
        <f>J30/H7</f>
        <v>8100.02</v>
      </c>
      <c r="AR6" s="6"/>
      <c r="AU6" s="6"/>
      <c r="AV6" s="6"/>
      <c r="AW6" s="6"/>
      <c r="AX6" s="6"/>
      <c r="AY6" s="6"/>
      <c r="AZ6" s="6"/>
    </row>
    <row r="7" spans="3:52" x14ac:dyDescent="0.15">
      <c r="C7" s="80">
        <v>50</v>
      </c>
      <c r="D7" s="81"/>
      <c r="E7" s="8" t="s">
        <v>0</v>
      </c>
      <c r="F7" s="9"/>
      <c r="G7" s="6"/>
      <c r="H7" s="7">
        <f>C7</f>
        <v>50</v>
      </c>
      <c r="I7" s="81"/>
      <c r="J7" s="8" t="s">
        <v>0</v>
      </c>
      <c r="K7" s="9"/>
      <c r="AR7" s="6"/>
      <c r="AU7" s="6"/>
      <c r="AV7" s="6"/>
      <c r="AW7" s="6"/>
      <c r="AX7" s="6"/>
      <c r="AY7" s="6"/>
      <c r="AZ7" s="6"/>
    </row>
    <row r="8" spans="3:52" x14ac:dyDescent="0.15">
      <c r="C8" s="10" t="s">
        <v>1</v>
      </c>
      <c r="D8" s="81"/>
      <c r="E8" s="11" t="s">
        <v>44</v>
      </c>
      <c r="F8" s="12" t="s">
        <v>2</v>
      </c>
      <c r="G8" s="13"/>
      <c r="H8" s="10" t="str">
        <f>C8</f>
        <v>Total des actifs par place</v>
      </c>
      <c r="I8" s="81"/>
      <c r="J8" s="11" t="str">
        <f>E8</f>
        <v>Bilan</v>
      </c>
      <c r="K8" s="12" t="s">
        <v>2</v>
      </c>
    </row>
    <row r="9" spans="3:52" ht="14" thickBot="1" x14ac:dyDescent="0.2">
      <c r="C9" s="14">
        <f>+E30/C7</f>
        <v>10500</v>
      </c>
      <c r="D9" s="81"/>
      <c r="E9" s="11" t="s">
        <v>3</v>
      </c>
      <c r="F9" s="15" t="s">
        <v>0</v>
      </c>
      <c r="G9" s="16"/>
      <c r="H9" s="14">
        <f>+J30/H7</f>
        <v>8100.02</v>
      </c>
      <c r="I9" s="81"/>
      <c r="J9" s="11" t="s">
        <v>4</v>
      </c>
      <c r="K9" s="15" t="s">
        <v>0</v>
      </c>
    </row>
    <row r="10" spans="3:52" ht="15" thickTop="1" thickBot="1" x14ac:dyDescent="0.2">
      <c r="C10" s="59" t="s">
        <v>5</v>
      </c>
      <c r="D10" s="81"/>
      <c r="E10" s="60"/>
      <c r="F10" s="57"/>
      <c r="H10" s="59" t="str">
        <f>C10</f>
        <v>ACTIF</v>
      </c>
      <c r="I10" s="81"/>
      <c r="J10" s="60"/>
      <c r="K10" s="57"/>
    </row>
    <row r="11" spans="3:52" ht="14" thickTop="1" x14ac:dyDescent="0.15">
      <c r="C11" s="17" t="s">
        <v>0</v>
      </c>
      <c r="D11" s="81"/>
      <c r="E11" s="18" t="s">
        <v>0</v>
      </c>
      <c r="F11" s="19" t="s">
        <v>0</v>
      </c>
      <c r="H11" s="17" t="s">
        <v>0</v>
      </c>
      <c r="I11" s="81"/>
      <c r="J11" s="18" t="s">
        <v>0</v>
      </c>
      <c r="K11" s="19" t="s">
        <v>0</v>
      </c>
    </row>
    <row r="12" spans="3:52" x14ac:dyDescent="0.15">
      <c r="C12" s="20" t="s">
        <v>6</v>
      </c>
      <c r="D12" s="81"/>
      <c r="E12" s="18" t="s">
        <v>0</v>
      </c>
      <c r="F12" s="21" t="s">
        <v>0</v>
      </c>
      <c r="H12" s="20" t="str">
        <f>C12</f>
        <v>Actif courant</v>
      </c>
      <c r="I12" s="81"/>
      <c r="J12" s="18" t="s">
        <v>0</v>
      </c>
      <c r="K12" s="21" t="s">
        <v>0</v>
      </c>
    </row>
    <row r="13" spans="3:52" ht="14" thickBot="1" x14ac:dyDescent="0.2">
      <c r="C13" s="17"/>
      <c r="D13" s="81"/>
      <c r="E13" s="18"/>
      <c r="F13" s="21"/>
      <c r="H13" s="17"/>
      <c r="I13" s="81"/>
      <c r="J13" s="18"/>
      <c r="K13" s="21"/>
    </row>
    <row r="14" spans="3:52" ht="15" thickTop="1" thickBot="1" x14ac:dyDescent="0.2">
      <c r="C14" s="17" t="s">
        <v>7</v>
      </c>
      <c r="D14" s="81"/>
      <c r="E14" s="22">
        <v>100000</v>
      </c>
      <c r="F14" s="21">
        <f>E14/E30</f>
        <v>0.19047619047619047</v>
      </c>
      <c r="H14" s="17" t="str">
        <f>C14</f>
        <v xml:space="preserve"> Trésorerie et équivalent de trésorerie</v>
      </c>
      <c r="I14" s="81"/>
      <c r="J14" s="225">
        <v>0</v>
      </c>
      <c r="K14" s="21">
        <f>J14/J30</f>
        <v>0</v>
      </c>
    </row>
    <row r="15" spans="3:52" ht="14" thickTop="1" x14ac:dyDescent="0.15">
      <c r="C15" s="17" t="s">
        <v>8</v>
      </c>
      <c r="D15" s="81"/>
      <c r="E15" s="22">
        <v>0</v>
      </c>
      <c r="F15" s="21">
        <f>E15/E30</f>
        <v>0</v>
      </c>
      <c r="H15" s="17" t="str">
        <f>C15</f>
        <v xml:space="preserve"> Clients et autres débiteurs</v>
      </c>
      <c r="I15" s="81"/>
      <c r="J15" s="22">
        <v>100000</v>
      </c>
      <c r="K15" s="21">
        <f>J15/J30</f>
        <v>0.24691297058525782</v>
      </c>
    </row>
    <row r="16" spans="3:52" x14ac:dyDescent="0.15">
      <c r="C16" s="17" t="s">
        <v>9</v>
      </c>
      <c r="D16" s="81"/>
      <c r="E16" s="22">
        <v>80000</v>
      </c>
      <c r="F16" s="21">
        <f>E16/E30</f>
        <v>0.15238095238095239</v>
      </c>
      <c r="H16" s="17" t="str">
        <f>C16</f>
        <v xml:space="preserve"> Stocks</v>
      </c>
      <c r="I16" s="81"/>
      <c r="J16" s="22">
        <v>1</v>
      </c>
      <c r="K16" s="21">
        <f>J16/J30</f>
        <v>2.4691297058525783E-6</v>
      </c>
    </row>
    <row r="17" spans="2:52" x14ac:dyDescent="0.15">
      <c r="C17" s="17" t="s">
        <v>10</v>
      </c>
      <c r="D17" s="81"/>
      <c r="E17" s="22">
        <v>20000</v>
      </c>
      <c r="F17" s="21">
        <f>E17/E30</f>
        <v>3.8095238095238099E-2</v>
      </c>
      <c r="H17" s="17" t="str">
        <f>C17</f>
        <v xml:space="preserve"> Autres actifs courants</v>
      </c>
      <c r="I17" s="81"/>
      <c r="J17" s="22">
        <v>10000</v>
      </c>
      <c r="K17" s="21">
        <f>J17/J30</f>
        <v>2.4691297058525782E-2</v>
      </c>
    </row>
    <row r="18" spans="2:52" ht="14" thickBot="1" x14ac:dyDescent="0.2">
      <c r="C18" s="17" t="s">
        <v>0</v>
      </c>
      <c r="D18" s="81"/>
      <c r="E18" s="22" t="s">
        <v>0</v>
      </c>
      <c r="F18" s="21" t="s">
        <v>0</v>
      </c>
      <c r="H18" s="17" t="s">
        <v>0</v>
      </c>
      <c r="I18" s="81"/>
      <c r="J18" s="22" t="s">
        <v>0</v>
      </c>
      <c r="K18" s="21" t="s">
        <v>0</v>
      </c>
    </row>
    <row r="19" spans="2:52" ht="15" thickTop="1" thickBot="1" x14ac:dyDescent="0.2">
      <c r="C19" s="61" t="s">
        <v>11</v>
      </c>
      <c r="D19" s="82"/>
      <c r="E19" s="62">
        <f>SUM(E14:E17)</f>
        <v>200000</v>
      </c>
      <c r="F19" s="63">
        <f>E19/E30</f>
        <v>0.38095238095238093</v>
      </c>
      <c r="H19" s="61" t="str">
        <f>C19</f>
        <v>Total des actifs courants</v>
      </c>
      <c r="I19" s="82"/>
      <c r="J19" s="62">
        <f>SUM(J14:J17)</f>
        <v>110001</v>
      </c>
      <c r="K19" s="63">
        <f>J19/J30</f>
        <v>0.27160673677348945</v>
      </c>
      <c r="N19" s="241" t="s">
        <v>0</v>
      </c>
      <c r="AR19" s="23"/>
      <c r="AS19" s="23"/>
      <c r="AT19" s="23"/>
      <c r="AU19" s="23"/>
      <c r="AV19" s="23"/>
      <c r="AW19" s="23"/>
      <c r="AX19" s="23"/>
      <c r="AY19" s="23"/>
      <c r="AZ19" s="23"/>
    </row>
    <row r="20" spans="2:52" ht="14" thickTop="1" x14ac:dyDescent="0.15">
      <c r="C20" s="88"/>
      <c r="D20" s="81"/>
      <c r="E20" s="24" t="s">
        <v>0</v>
      </c>
      <c r="F20" s="25"/>
      <c r="H20" s="88"/>
      <c r="I20" s="81"/>
      <c r="J20" s="24" t="s">
        <v>0</v>
      </c>
      <c r="K20" s="25"/>
    </row>
    <row r="21" spans="2:52" x14ac:dyDescent="0.15">
      <c r="B21" s="26"/>
      <c r="C21" s="89" t="s">
        <v>12</v>
      </c>
      <c r="D21" s="43"/>
      <c r="E21" s="34" t="s">
        <v>0</v>
      </c>
      <c r="F21" s="44" t="s">
        <v>0</v>
      </c>
      <c r="H21" s="89" t="str">
        <f>C21</f>
        <v>Actif non courant</v>
      </c>
      <c r="I21" s="85"/>
      <c r="J21" s="34" t="s">
        <v>0</v>
      </c>
      <c r="K21" s="44" t="s">
        <v>0</v>
      </c>
      <c r="AT21" s="27" t="s">
        <v>0</v>
      </c>
    </row>
    <row r="22" spans="2:52" x14ac:dyDescent="0.15">
      <c r="C22" s="88"/>
      <c r="D22" s="81"/>
      <c r="E22" s="29"/>
      <c r="F22" s="25"/>
      <c r="H22" s="88"/>
      <c r="I22" s="81"/>
      <c r="J22" s="29"/>
      <c r="K22" s="25"/>
    </row>
    <row r="23" spans="2:52" x14ac:dyDescent="0.15">
      <c r="C23" s="90" t="s">
        <v>13</v>
      </c>
      <c r="D23" s="81"/>
      <c r="E23" s="22">
        <v>50000</v>
      </c>
      <c r="F23" s="25">
        <f>E23/E30</f>
        <v>9.5238095238095233E-2</v>
      </c>
      <c r="H23" s="90" t="str">
        <f>C23</f>
        <v xml:space="preserve"> Placements</v>
      </c>
      <c r="I23" s="81"/>
      <c r="J23" s="22">
        <v>50000</v>
      </c>
      <c r="K23" s="25">
        <f>J23/J30</f>
        <v>0.12345648529262891</v>
      </c>
    </row>
    <row r="24" spans="2:52" x14ac:dyDescent="0.15">
      <c r="C24" s="90" t="s">
        <v>14</v>
      </c>
      <c r="D24" s="81"/>
      <c r="E24" s="22">
        <v>250000</v>
      </c>
      <c r="F24" s="25">
        <f>E24/E30</f>
        <v>0.47619047619047616</v>
      </c>
      <c r="H24" s="90" t="str">
        <f>C24</f>
        <v xml:space="preserve"> Immobilisations corporelles </v>
      </c>
      <c r="I24" s="81"/>
      <c r="J24" s="22">
        <v>225000</v>
      </c>
      <c r="K24" s="25">
        <f>J24/J30</f>
        <v>0.55555418381683008</v>
      </c>
      <c r="N24" s="239" t="s">
        <v>100</v>
      </c>
    </row>
    <row r="25" spans="2:52" x14ac:dyDescent="0.15">
      <c r="C25" s="90" t="s">
        <v>15</v>
      </c>
      <c r="D25" s="81"/>
      <c r="E25" s="22">
        <v>25000</v>
      </c>
      <c r="F25" s="25">
        <f>E25/E30</f>
        <v>4.7619047619047616E-2</v>
      </c>
      <c r="H25" s="90" t="str">
        <f>C25</f>
        <v xml:space="preserve"> Immobilisations incorporelles</v>
      </c>
      <c r="I25" s="81"/>
      <c r="J25" s="22">
        <v>20000</v>
      </c>
      <c r="K25" s="25">
        <f>J25/J30</f>
        <v>4.9382594117051565E-2</v>
      </c>
      <c r="N25" s="239" t="s">
        <v>201</v>
      </c>
    </row>
    <row r="26" spans="2:52" x14ac:dyDescent="0.15">
      <c r="C26" s="90" t="s">
        <v>16</v>
      </c>
      <c r="D26" s="81"/>
      <c r="E26" s="22">
        <v>0</v>
      </c>
      <c r="F26" s="25">
        <f>E26/E30</f>
        <v>0</v>
      </c>
      <c r="H26" s="90" t="str">
        <f>C26</f>
        <v xml:space="preserve"> Achalandage (Goodwill)</v>
      </c>
      <c r="I26" s="81"/>
      <c r="J26" s="22">
        <v>0</v>
      </c>
      <c r="K26" s="25">
        <f>J26/J30</f>
        <v>0</v>
      </c>
      <c r="N26" s="239" t="s">
        <v>0</v>
      </c>
    </row>
    <row r="27" spans="2:52" ht="14" thickBot="1" x14ac:dyDescent="0.2">
      <c r="C27" s="90"/>
      <c r="D27" s="81"/>
      <c r="E27" s="29"/>
      <c r="F27" s="25"/>
      <c r="H27" s="90"/>
      <c r="I27" s="81"/>
      <c r="J27" s="29"/>
      <c r="K27" s="25"/>
    </row>
    <row r="28" spans="2:52" ht="15" thickTop="1" thickBot="1" x14ac:dyDescent="0.2">
      <c r="C28" s="59" t="s">
        <v>17</v>
      </c>
      <c r="D28" s="83"/>
      <c r="E28" s="65">
        <f>SUM(E23:E26)</f>
        <v>325000</v>
      </c>
      <c r="F28" s="66">
        <f>E28/E30</f>
        <v>0.61904761904761907</v>
      </c>
      <c r="H28" s="59" t="str">
        <f>C28</f>
        <v>Total des actifs non courant</v>
      </c>
      <c r="I28" s="83"/>
      <c r="J28" s="65">
        <f>SUM(J23:J26)</f>
        <v>295000</v>
      </c>
      <c r="K28" s="66">
        <f>J28/J30</f>
        <v>0.72839326322651055</v>
      </c>
      <c r="AS28" s="27" t="s">
        <v>0</v>
      </c>
    </row>
    <row r="29" spans="2:52" ht="15" thickTop="1" thickBot="1" x14ac:dyDescent="0.2">
      <c r="C29" s="28"/>
      <c r="D29" s="81"/>
      <c r="E29" s="29"/>
      <c r="F29" s="25"/>
      <c r="H29" s="28"/>
      <c r="I29" s="81"/>
      <c r="J29" s="29"/>
      <c r="K29" s="25"/>
    </row>
    <row r="30" spans="2:52" ht="15" thickTop="1" thickBot="1" x14ac:dyDescent="0.2">
      <c r="C30" s="67" t="s">
        <v>18</v>
      </c>
      <c r="D30" s="83"/>
      <c r="E30" s="68">
        <f>+E19+E28</f>
        <v>525000</v>
      </c>
      <c r="F30" s="69">
        <f>E30/E30</f>
        <v>1</v>
      </c>
      <c r="H30" s="67" t="str">
        <f>C30</f>
        <v>TOTAL DES ACTIFS</v>
      </c>
      <c r="I30" s="83"/>
      <c r="J30" s="79">
        <f>+J19+J28</f>
        <v>405001</v>
      </c>
      <c r="K30" s="69">
        <f>J30/J30</f>
        <v>1</v>
      </c>
      <c r="N30" s="240">
        <f>+J66-J30</f>
        <v>97501</v>
      </c>
      <c r="AR30" s="31"/>
    </row>
    <row r="31" spans="2:52" ht="15" thickTop="1" thickBot="1" x14ac:dyDescent="0.2">
      <c r="C31" s="28"/>
      <c r="D31" s="81"/>
      <c r="E31" s="29"/>
      <c r="F31" s="25"/>
      <c r="H31" s="28"/>
      <c r="I31" s="81"/>
      <c r="J31" s="29"/>
      <c r="K31" s="25"/>
    </row>
    <row r="32" spans="2:52" ht="15" thickTop="1" thickBot="1" x14ac:dyDescent="0.2">
      <c r="C32" s="61" t="s">
        <v>19</v>
      </c>
      <c r="D32" s="82"/>
      <c r="E32" s="71" t="s">
        <v>0</v>
      </c>
      <c r="F32" s="64" t="s">
        <v>0</v>
      </c>
      <c r="H32" s="61" t="str">
        <f>C32</f>
        <v>PASSIF</v>
      </c>
      <c r="I32" s="82"/>
      <c r="J32" s="71" t="s">
        <v>0</v>
      </c>
      <c r="K32" s="64" t="s">
        <v>0</v>
      </c>
      <c r="AR32" s="32"/>
      <c r="AS32" s="23"/>
      <c r="AT32" s="23"/>
      <c r="AU32" s="23"/>
      <c r="AV32" s="23"/>
      <c r="AW32" s="23"/>
      <c r="AX32" s="23"/>
      <c r="AY32" s="23"/>
      <c r="AZ32" s="23"/>
    </row>
    <row r="33" spans="3:52" ht="14" thickTop="1" x14ac:dyDescent="0.15">
      <c r="C33" s="33"/>
      <c r="D33" s="81"/>
      <c r="E33" s="29"/>
      <c r="F33" s="25"/>
      <c r="H33" s="33"/>
      <c r="I33" s="81"/>
      <c r="J33" s="29"/>
      <c r="K33" s="25"/>
    </row>
    <row r="34" spans="3:52" x14ac:dyDescent="0.15">
      <c r="C34" s="20" t="s">
        <v>20</v>
      </c>
      <c r="D34" s="81"/>
      <c r="E34" s="34" t="s">
        <v>0</v>
      </c>
      <c r="F34" s="35" t="s">
        <v>0</v>
      </c>
      <c r="H34" s="20" t="str">
        <f>C34</f>
        <v>Passif courant</v>
      </c>
      <c r="I34" s="81"/>
      <c r="J34" s="34" t="s">
        <v>0</v>
      </c>
      <c r="K34" s="35" t="s">
        <v>0</v>
      </c>
    </row>
    <row r="35" spans="3:52" x14ac:dyDescent="0.15">
      <c r="C35" s="17" t="s">
        <v>0</v>
      </c>
      <c r="D35" s="84"/>
      <c r="E35" s="34" t="s">
        <v>0</v>
      </c>
      <c r="F35" s="35" t="s">
        <v>0</v>
      </c>
      <c r="H35" s="17" t="s">
        <v>0</v>
      </c>
      <c r="I35" s="84"/>
      <c r="J35" s="34" t="s">
        <v>0</v>
      </c>
      <c r="K35" s="35" t="s">
        <v>0</v>
      </c>
    </row>
    <row r="36" spans="3:52" x14ac:dyDescent="0.15">
      <c r="C36" s="17" t="s">
        <v>21</v>
      </c>
      <c r="D36" s="84"/>
      <c r="E36" s="34">
        <v>0</v>
      </c>
      <c r="F36" s="25">
        <f>E36/E30</f>
        <v>0</v>
      </c>
      <c r="H36" s="17" t="str">
        <f t="shared" ref="H36:H41" si="0">C36</f>
        <v xml:space="preserve"> Découverts bancaires</v>
      </c>
      <c r="I36" s="84"/>
      <c r="J36" s="34">
        <v>0</v>
      </c>
      <c r="K36" s="25">
        <f>J36/J30</f>
        <v>0</v>
      </c>
    </row>
    <row r="37" spans="3:52" x14ac:dyDescent="0.15">
      <c r="C37" s="17" t="s">
        <v>22</v>
      </c>
      <c r="D37" s="84"/>
      <c r="E37" s="34">
        <v>0</v>
      </c>
      <c r="F37" s="25">
        <f>E37/E30</f>
        <v>0</v>
      </c>
      <c r="H37" s="17" t="str">
        <f t="shared" si="0"/>
        <v xml:space="preserve"> Emprunts bancaires</v>
      </c>
      <c r="I37" s="84"/>
      <c r="J37" s="34">
        <v>0</v>
      </c>
      <c r="K37" s="25">
        <f>J37/J30</f>
        <v>0</v>
      </c>
    </row>
    <row r="38" spans="3:52" x14ac:dyDescent="0.15">
      <c r="C38" s="17" t="s">
        <v>23</v>
      </c>
      <c r="D38" s="81"/>
      <c r="E38" s="34">
        <v>0</v>
      </c>
      <c r="F38" s="25">
        <f>E38/E30</f>
        <v>0</v>
      </c>
      <c r="H38" s="17" t="str">
        <f t="shared" si="0"/>
        <v xml:space="preserve"> Fournisseurs et autres créditeurs </v>
      </c>
      <c r="I38" s="81"/>
      <c r="J38" s="34">
        <v>1</v>
      </c>
      <c r="K38" s="25">
        <f>J38/J30</f>
        <v>2.4691297058525783E-6</v>
      </c>
    </row>
    <row r="39" spans="3:52" x14ac:dyDescent="0.15">
      <c r="C39" s="17" t="s">
        <v>24</v>
      </c>
      <c r="D39" s="81"/>
      <c r="E39" s="34">
        <v>0</v>
      </c>
      <c r="F39" s="25">
        <f>E39/E30</f>
        <v>0</v>
      </c>
      <c r="H39" s="17" t="str">
        <f t="shared" si="0"/>
        <v xml:space="preserve"> Produits différés</v>
      </c>
      <c r="I39" s="81"/>
      <c r="J39" s="34">
        <v>0</v>
      </c>
      <c r="K39" s="25">
        <f>J39/J30</f>
        <v>0</v>
      </c>
    </row>
    <row r="40" spans="3:52" x14ac:dyDescent="0.15">
      <c r="C40" s="17" t="s">
        <v>25</v>
      </c>
      <c r="D40" s="81"/>
      <c r="E40" s="34">
        <v>0</v>
      </c>
      <c r="F40" s="25">
        <f>E40/E30</f>
        <v>0</v>
      </c>
      <c r="H40" s="17" t="str">
        <f t="shared" si="0"/>
        <v xml:space="preserve"> Provisions pour risques et charges</v>
      </c>
      <c r="I40" s="81"/>
      <c r="J40" s="34">
        <v>0</v>
      </c>
      <c r="K40" s="25">
        <f>J40/J30</f>
        <v>0</v>
      </c>
    </row>
    <row r="41" spans="3:52" x14ac:dyDescent="0.15">
      <c r="C41" s="17" t="s">
        <v>26</v>
      </c>
      <c r="D41" s="81"/>
      <c r="E41" s="34">
        <v>22500</v>
      </c>
      <c r="F41" s="25">
        <f>E41/E30</f>
        <v>4.2857142857142858E-2</v>
      </c>
      <c r="H41" s="17" t="str">
        <f t="shared" si="0"/>
        <v xml:space="preserve"> Partie courante de la dette</v>
      </c>
      <c r="I41" s="81"/>
      <c r="J41" s="34">
        <v>22500</v>
      </c>
      <c r="K41" s="25">
        <f>J41/J30</f>
        <v>5.5555418381683007E-2</v>
      </c>
    </row>
    <row r="42" spans="3:52" ht="14" thickBot="1" x14ac:dyDescent="0.2">
      <c r="C42" s="17"/>
      <c r="D42" s="81"/>
      <c r="E42" s="34"/>
      <c r="F42" s="25"/>
      <c r="H42" s="17"/>
      <c r="I42" s="81"/>
      <c r="J42" s="34"/>
      <c r="K42" s="25"/>
    </row>
    <row r="43" spans="3:52" ht="15" thickTop="1" thickBot="1" x14ac:dyDescent="0.2">
      <c r="C43" s="59" t="s">
        <v>27</v>
      </c>
      <c r="D43" s="81"/>
      <c r="E43" s="72">
        <f>SUM(E36:E41)</f>
        <v>22500</v>
      </c>
      <c r="F43" s="73">
        <f>E43/E30</f>
        <v>4.2857142857142858E-2</v>
      </c>
      <c r="H43" s="59" t="str">
        <f>C43</f>
        <v>Total des passifs courants</v>
      </c>
      <c r="I43" s="81"/>
      <c r="J43" s="72">
        <f>SUM(J36:J41)</f>
        <v>22501</v>
      </c>
      <c r="K43" s="73">
        <f>J43/J30</f>
        <v>5.5557887511388862E-2</v>
      </c>
      <c r="AS43" s="27" t="s">
        <v>0</v>
      </c>
    </row>
    <row r="44" spans="3:52" ht="14" thickTop="1" x14ac:dyDescent="0.15">
      <c r="C44" s="88"/>
      <c r="D44" s="81"/>
      <c r="E44" s="29"/>
      <c r="F44" s="25"/>
      <c r="H44" s="88"/>
      <c r="I44" s="81"/>
      <c r="J44" s="29"/>
      <c r="K44" s="25"/>
    </row>
    <row r="45" spans="3:52" x14ac:dyDescent="0.15">
      <c r="C45" s="89" t="s">
        <v>28</v>
      </c>
      <c r="D45" s="85"/>
      <c r="E45" s="36" t="s">
        <v>0</v>
      </c>
      <c r="F45" s="37" t="s">
        <v>0</v>
      </c>
      <c r="H45" s="89" t="str">
        <f>C45</f>
        <v>Passif non courant</v>
      </c>
      <c r="I45" s="85"/>
      <c r="J45" s="36" t="s">
        <v>0</v>
      </c>
      <c r="K45" s="37" t="s">
        <v>0</v>
      </c>
      <c r="AR45" s="32"/>
      <c r="AS45" s="23"/>
      <c r="AT45" s="23"/>
      <c r="AU45" s="23"/>
      <c r="AV45" s="23"/>
      <c r="AW45" s="23"/>
      <c r="AX45" s="23"/>
      <c r="AY45" s="23"/>
      <c r="AZ45" s="23"/>
    </row>
    <row r="46" spans="3:52" x14ac:dyDescent="0.15">
      <c r="C46" s="88"/>
      <c r="D46" s="81"/>
      <c r="E46" s="29"/>
      <c r="F46" s="25"/>
      <c r="H46" s="88"/>
      <c r="I46" s="81"/>
      <c r="J46" s="29"/>
      <c r="K46" s="25"/>
    </row>
    <row r="47" spans="3:52" x14ac:dyDescent="0.15">
      <c r="C47" s="17" t="s">
        <v>29</v>
      </c>
      <c r="D47" s="81"/>
      <c r="E47" s="34">
        <f>225000-E41</f>
        <v>202500</v>
      </c>
      <c r="F47" s="25">
        <f>E47/E30</f>
        <v>0.38571428571428573</v>
      </c>
      <c r="H47" s="17" t="str">
        <f>C47</f>
        <v xml:space="preserve"> Emprunts hypothécaires </v>
      </c>
      <c r="I47" s="81"/>
      <c r="J47" s="34">
        <f>+E47-J41</f>
        <v>180000</v>
      </c>
      <c r="K47" s="25">
        <f>J47/J30</f>
        <v>0.44444334705346406</v>
      </c>
      <c r="N47" s="239" t="s">
        <v>101</v>
      </c>
      <c r="AS47" s="27" t="s">
        <v>0</v>
      </c>
    </row>
    <row r="48" spans="3:52" x14ac:dyDescent="0.15">
      <c r="C48" s="17" t="s">
        <v>30</v>
      </c>
      <c r="D48" s="81"/>
      <c r="E48" s="34">
        <v>0</v>
      </c>
      <c r="F48" s="25">
        <f>E48/E30</f>
        <v>0</v>
      </c>
      <c r="H48" s="17" t="str">
        <f>C48</f>
        <v xml:space="preserve"> Emprunts obligataires</v>
      </c>
      <c r="I48" s="81"/>
      <c r="J48" s="34">
        <v>0</v>
      </c>
      <c r="K48" s="25">
        <f>J48/J30</f>
        <v>0</v>
      </c>
      <c r="AS48" s="27"/>
    </row>
    <row r="49" spans="3:52" x14ac:dyDescent="0.15">
      <c r="C49" s="17" t="s">
        <v>31</v>
      </c>
      <c r="D49" s="81"/>
      <c r="E49" s="34">
        <v>0</v>
      </c>
      <c r="F49" s="25">
        <f>E49/E30</f>
        <v>0</v>
      </c>
      <c r="H49" s="17" t="str">
        <f>C49</f>
        <v xml:space="preserve"> Obligations découlant de contrats de location-financement</v>
      </c>
      <c r="I49" s="81"/>
      <c r="J49" s="34">
        <v>0</v>
      </c>
      <c r="K49" s="25">
        <f>J49/J30</f>
        <v>0</v>
      </c>
      <c r="AS49" s="27"/>
    </row>
    <row r="50" spans="3:52" x14ac:dyDescent="0.15">
      <c r="C50" s="17" t="s">
        <v>32</v>
      </c>
      <c r="D50" s="81"/>
      <c r="E50" s="34">
        <v>0</v>
      </c>
      <c r="F50" s="25">
        <f>E50/E30</f>
        <v>0</v>
      </c>
      <c r="H50" s="17" t="str">
        <f>C50</f>
        <v xml:space="preserve"> Impôts différés</v>
      </c>
      <c r="I50" s="81"/>
      <c r="J50" s="34">
        <v>0</v>
      </c>
      <c r="K50" s="25">
        <f>J50/J30</f>
        <v>0</v>
      </c>
      <c r="AS50" s="27"/>
    </row>
    <row r="51" spans="3:52" ht="14" thickBot="1" x14ac:dyDescent="0.2">
      <c r="C51" s="33"/>
      <c r="D51" s="81"/>
      <c r="E51" s="29"/>
      <c r="F51" s="25"/>
      <c r="H51" s="33"/>
      <c r="I51" s="81"/>
      <c r="J51" s="29"/>
      <c r="K51" s="25"/>
    </row>
    <row r="52" spans="3:52" ht="15" thickTop="1" thickBot="1" x14ac:dyDescent="0.2">
      <c r="C52" s="61" t="s">
        <v>33</v>
      </c>
      <c r="D52" s="82"/>
      <c r="E52" s="74">
        <f>+SUM(E47:E50)</f>
        <v>202500</v>
      </c>
      <c r="F52" s="63">
        <f>E52/E30</f>
        <v>0.38571428571428573</v>
      </c>
      <c r="H52" s="61" t="str">
        <f>C52</f>
        <v>Total des passifs non courant</v>
      </c>
      <c r="I52" s="82"/>
      <c r="J52" s="74">
        <f>+SUM(J47:J50)</f>
        <v>180000</v>
      </c>
      <c r="K52" s="63">
        <f>J52/J30</f>
        <v>0.44444334705346406</v>
      </c>
      <c r="AR52" s="32"/>
      <c r="AS52" s="23"/>
      <c r="AT52" s="23"/>
      <c r="AU52" s="23"/>
      <c r="AV52" s="23"/>
      <c r="AW52" s="23"/>
      <c r="AX52" s="23"/>
      <c r="AY52" s="23"/>
      <c r="AZ52" s="23"/>
    </row>
    <row r="53" spans="3:52" ht="15" thickTop="1" thickBot="1" x14ac:dyDescent="0.2">
      <c r="C53" s="38"/>
      <c r="D53" s="86"/>
      <c r="E53" s="39"/>
      <c r="F53" s="40"/>
      <c r="H53" s="38"/>
      <c r="I53" s="86"/>
      <c r="J53" s="39"/>
      <c r="K53" s="40"/>
      <c r="AR53" s="32"/>
      <c r="AS53" s="23"/>
      <c r="AT53" s="23"/>
      <c r="AU53" s="23"/>
      <c r="AV53" s="23"/>
      <c r="AW53" s="23"/>
      <c r="AX53" s="23"/>
      <c r="AY53" s="23"/>
      <c r="AZ53" s="23"/>
    </row>
    <row r="54" spans="3:52" ht="15" thickTop="1" thickBot="1" x14ac:dyDescent="0.2">
      <c r="C54" s="75" t="s">
        <v>34</v>
      </c>
      <c r="D54" s="86"/>
      <c r="E54" s="68">
        <f>+E43+E52</f>
        <v>225000</v>
      </c>
      <c r="F54" s="70">
        <f>E54/E30</f>
        <v>0.42857142857142855</v>
      </c>
      <c r="H54" s="75" t="str">
        <f>C54</f>
        <v>TOTAL DES PASSIFS</v>
      </c>
      <c r="I54" s="86"/>
      <c r="J54" s="68">
        <f>+J43+J52</f>
        <v>202501</v>
      </c>
      <c r="K54" s="70">
        <f>J54/J30</f>
        <v>0.5000012345648529</v>
      </c>
      <c r="AR54" s="32"/>
      <c r="AS54" s="23"/>
      <c r="AT54" s="23"/>
      <c r="AU54" s="23"/>
      <c r="AV54" s="23"/>
      <c r="AW54" s="23"/>
      <c r="AX54" s="23"/>
      <c r="AY54" s="23"/>
      <c r="AZ54" s="23"/>
    </row>
    <row r="55" spans="3:52" ht="15" thickTop="1" thickBot="1" x14ac:dyDescent="0.2">
      <c r="C55" s="33"/>
      <c r="D55" s="81"/>
      <c r="E55" s="29"/>
      <c r="F55" s="25"/>
      <c r="H55" s="33"/>
      <c r="I55" s="81"/>
      <c r="J55" s="29"/>
      <c r="K55" s="25"/>
    </row>
    <row r="56" spans="3:52" ht="15" thickTop="1" thickBot="1" x14ac:dyDescent="0.2">
      <c r="C56" s="54" t="s">
        <v>35</v>
      </c>
      <c r="D56" s="81"/>
      <c r="E56" s="76" t="s">
        <v>0</v>
      </c>
      <c r="F56" s="57" t="s">
        <v>0</v>
      </c>
      <c r="H56" s="54" t="str">
        <f>C56</f>
        <v>CAPITAUX PROPRES</v>
      </c>
      <c r="I56" s="81"/>
      <c r="J56" s="76" t="s">
        <v>0</v>
      </c>
      <c r="K56" s="57" t="s">
        <v>0</v>
      </c>
      <c r="AS56" s="27" t="s">
        <v>0</v>
      </c>
    </row>
    <row r="57" spans="3:52" ht="14" thickTop="1" x14ac:dyDescent="0.15">
      <c r="C57" s="91"/>
      <c r="D57" s="84"/>
      <c r="E57" s="41"/>
      <c r="F57" s="42"/>
      <c r="H57" s="91"/>
      <c r="I57" s="84"/>
      <c r="J57" s="41"/>
      <c r="K57" s="42"/>
      <c r="AS57" s="27"/>
    </row>
    <row r="58" spans="3:52" x14ac:dyDescent="0.15">
      <c r="C58" s="92" t="s">
        <v>36</v>
      </c>
      <c r="D58" s="84"/>
      <c r="E58" s="34">
        <v>300000</v>
      </c>
      <c r="F58" s="44">
        <f>E58/$E$30</f>
        <v>0.5714285714285714</v>
      </c>
      <c r="H58" s="92" t="str">
        <f>C58</f>
        <v xml:space="preserve"> Capital actions</v>
      </c>
      <c r="I58" s="84"/>
      <c r="J58" s="34">
        <f>E58</f>
        <v>300000</v>
      </c>
      <c r="K58" s="44">
        <f>J58/$J$30</f>
        <v>0.74073891175577344</v>
      </c>
      <c r="AS58" s="27"/>
    </row>
    <row r="59" spans="3:52" x14ac:dyDescent="0.15">
      <c r="C59" s="92" t="s">
        <v>37</v>
      </c>
      <c r="D59" s="84"/>
      <c r="E59" s="34">
        <v>0</v>
      </c>
      <c r="F59" s="44">
        <f t="shared" ref="F59:F62" si="1">E59/$E$30</f>
        <v>0</v>
      </c>
      <c r="H59" s="92" t="str">
        <f>C59</f>
        <v xml:space="preserve"> Surplus d’apports</v>
      </c>
      <c r="I59" s="84"/>
      <c r="J59" s="34">
        <f>E59</f>
        <v>0</v>
      </c>
      <c r="K59" s="44">
        <f>J59/$J$30</f>
        <v>0</v>
      </c>
      <c r="AS59" s="27"/>
    </row>
    <row r="60" spans="3:52" x14ac:dyDescent="0.15">
      <c r="C60" s="92" t="s">
        <v>38</v>
      </c>
      <c r="D60" s="84"/>
      <c r="E60" s="34">
        <v>0</v>
      </c>
      <c r="F60" s="44">
        <f t="shared" si="1"/>
        <v>0</v>
      </c>
      <c r="H60" s="92" t="str">
        <f>C60</f>
        <v xml:space="preserve"> Résultats non distribués</v>
      </c>
      <c r="I60" s="84"/>
      <c r="J60" s="34">
        <v>1</v>
      </c>
      <c r="K60" s="44">
        <f>J60/$J$30</f>
        <v>2.4691297058525783E-6</v>
      </c>
      <c r="AS60" s="27"/>
    </row>
    <row r="61" spans="3:52" x14ac:dyDescent="0.15">
      <c r="C61" s="92" t="s">
        <v>39</v>
      </c>
      <c r="D61" s="84"/>
      <c r="E61" s="34">
        <v>0</v>
      </c>
      <c r="F61" s="44">
        <f t="shared" si="1"/>
        <v>0</v>
      </c>
      <c r="H61" s="92" t="str">
        <f>C61</f>
        <v xml:space="preserve"> Cumul des autres éléments du résultat global</v>
      </c>
      <c r="I61" s="84"/>
      <c r="J61" s="34">
        <f>E61</f>
        <v>0</v>
      </c>
      <c r="K61" s="44">
        <f>J61/$J$30</f>
        <v>0</v>
      </c>
      <c r="AS61" s="27"/>
    </row>
    <row r="62" spans="3:52" x14ac:dyDescent="0.15">
      <c r="C62" s="92" t="s">
        <v>40</v>
      </c>
      <c r="D62" s="84"/>
      <c r="E62" s="34">
        <v>0</v>
      </c>
      <c r="F62" s="44">
        <f t="shared" si="1"/>
        <v>0</v>
      </c>
      <c r="H62" s="92" t="str">
        <f>C62</f>
        <v xml:space="preserve"> Participation ne donnant pas le contrôle</v>
      </c>
      <c r="I62" s="84"/>
      <c r="J62" s="34">
        <f>E62</f>
        <v>0</v>
      </c>
      <c r="K62" s="44">
        <f>J62/$J$30</f>
        <v>0</v>
      </c>
      <c r="AS62" s="27"/>
    </row>
    <row r="63" spans="3:52" ht="14" thickBot="1" x14ac:dyDescent="0.2">
      <c r="C63" s="92"/>
      <c r="D63" s="81"/>
      <c r="E63" s="29"/>
      <c r="F63" s="25"/>
      <c r="H63" s="92"/>
      <c r="I63" s="81"/>
      <c r="J63" s="24" t="s">
        <v>0</v>
      </c>
      <c r="K63" s="35" t="s">
        <v>0</v>
      </c>
    </row>
    <row r="64" spans="3:52" ht="15" thickTop="1" thickBot="1" x14ac:dyDescent="0.2">
      <c r="C64" s="75" t="s">
        <v>41</v>
      </c>
      <c r="D64" s="82"/>
      <c r="E64" s="77">
        <f>+SUM(E58:E62)</f>
        <v>300000</v>
      </c>
      <c r="F64" s="78">
        <f>E64/E30</f>
        <v>0.5714285714285714</v>
      </c>
      <c r="H64" s="75" t="str">
        <f>C64</f>
        <v>Total des capitaux propres</v>
      </c>
      <c r="I64" s="82"/>
      <c r="J64" s="77">
        <f>+SUM(J58:J62)</f>
        <v>300001</v>
      </c>
      <c r="K64" s="78">
        <f>J64/J30</f>
        <v>0.74074138088547925</v>
      </c>
      <c r="AR64" s="32"/>
      <c r="AS64" s="45" t="s">
        <v>0</v>
      </c>
      <c r="AT64" s="45" t="s">
        <v>0</v>
      </c>
      <c r="AU64" s="23"/>
      <c r="AV64" s="23"/>
      <c r="AW64" s="23"/>
      <c r="AX64" s="23"/>
      <c r="AY64" s="23"/>
      <c r="AZ64" s="23"/>
    </row>
    <row r="65" spans="3:42" ht="15" thickTop="1" thickBot="1" x14ac:dyDescent="0.2">
      <c r="C65" s="33"/>
      <c r="D65" s="81"/>
      <c r="E65" s="46"/>
      <c r="F65" s="47"/>
      <c r="H65" s="33"/>
      <c r="I65" s="81"/>
      <c r="J65" s="46"/>
      <c r="K65" s="47"/>
      <c r="P65" s="48"/>
    </row>
    <row r="66" spans="3:42" ht="15" thickTop="1" thickBot="1" x14ac:dyDescent="0.2">
      <c r="C66" s="51" t="s">
        <v>42</v>
      </c>
      <c r="D66" s="81"/>
      <c r="E66" s="53">
        <f>+E54+E64</f>
        <v>525000</v>
      </c>
      <c r="F66" s="52">
        <f>E66/E30</f>
        <v>1</v>
      </c>
      <c r="H66" s="51" t="str">
        <f>C66</f>
        <v>TOTAL DES PASSIFS ET DES CAPITAUX PROPRES</v>
      </c>
      <c r="I66" s="81"/>
      <c r="J66" s="53">
        <f>+J54+J64</f>
        <v>502502</v>
      </c>
      <c r="K66" s="52">
        <f>J66/J30</f>
        <v>1.2407426154503323</v>
      </c>
      <c r="AP66" s="30" t="s">
        <v>0</v>
      </c>
    </row>
    <row r="67" spans="3:42" ht="15" thickTop="1" thickBot="1" x14ac:dyDescent="0.2">
      <c r="D67" s="81"/>
      <c r="H67" s="30"/>
      <c r="I67" s="87"/>
    </row>
    <row r="68" spans="3:42" ht="15" thickTop="1" thickBot="1" x14ac:dyDescent="0.2">
      <c r="C68" s="54" t="s">
        <v>45</v>
      </c>
      <c r="D68" s="81"/>
      <c r="E68" s="55">
        <f>E66-E30</f>
        <v>0</v>
      </c>
      <c r="F68" s="58">
        <f>E68/E30</f>
        <v>0</v>
      </c>
      <c r="H68" s="56" t="str">
        <f>C68</f>
        <v>Total des passifs + TOTAL des Capitaux propres - Total des actifs</v>
      </c>
      <c r="I68" s="87"/>
      <c r="J68" s="55">
        <f>J66-J30</f>
        <v>97501</v>
      </c>
      <c r="K68" s="58">
        <f>J68/J30</f>
        <v>0.24074261545033221</v>
      </c>
    </row>
    <row r="69" spans="3:42" ht="15" thickTop="1" thickBot="1" x14ac:dyDescent="0.2">
      <c r="H69" s="30"/>
      <c r="I69" s="49"/>
    </row>
    <row r="70" spans="3:42" ht="15" thickTop="1" thickBot="1" x14ac:dyDescent="0.2">
      <c r="C70" s="365" t="s">
        <v>200</v>
      </c>
      <c r="D70" s="239"/>
      <c r="E70" s="367">
        <v>0</v>
      </c>
      <c r="F70" s="366"/>
      <c r="G70" s="239"/>
      <c r="H70" s="365" t="s">
        <v>200</v>
      </c>
      <c r="I70" s="239"/>
      <c r="J70" s="368">
        <v>52993.41</v>
      </c>
      <c r="K70" s="366"/>
      <c r="N70" s="239" t="s">
        <v>0</v>
      </c>
    </row>
    <row r="71" spans="3:42" ht="14" thickTop="1" x14ac:dyDescent="0.15">
      <c r="H71" s="30"/>
      <c r="I71" s="49"/>
    </row>
    <row r="72" spans="3:42" x14ac:dyDescent="0.15">
      <c r="H72" s="30"/>
      <c r="I72" s="49"/>
    </row>
    <row r="73" spans="3:42" x14ac:dyDescent="0.15">
      <c r="I73" s="49"/>
    </row>
    <row r="74" spans="3:42" x14ac:dyDescent="0.15">
      <c r="I74" s="49"/>
    </row>
    <row r="75" spans="3:42" x14ac:dyDescent="0.15">
      <c r="I75" s="49"/>
    </row>
    <row r="76" spans="3:42" x14ac:dyDescent="0.15">
      <c r="I76" s="49"/>
    </row>
    <row r="77" spans="3:42" x14ac:dyDescent="0.15">
      <c r="I77" s="49"/>
    </row>
  </sheetData>
  <sheetProtection algorithmName="SHA-512" hashValue="//oH26N/j8Hm8wtzfSyON5uQfyquswScgg63nF13jStpJCaXZQQr5H42v26W6UDctQd0On0BF5rRVQm+iFiKNA==" saltValue="x+NsvsJldSjn9zOckZNBiA==" spinCount="100000" sheet="1" objects="1" scenarios="1"/>
  <mergeCells count="2">
    <mergeCell ref="C3:C4"/>
    <mergeCell ref="H3:H4"/>
  </mergeCells>
  <pageMargins left="0.75000000000000011" right="0.75000000000000011" top="1" bottom="1" header="0.49" footer="0.49"/>
  <pageSetup paperSize="5" orientation="landscape"/>
  <headerFooter>
    <oddFooter>&amp;C&amp;K000000Budget et indicateurs de performance (430-763-Me)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09A4-89B9-7A4F-869F-10D977EE39CD}">
  <sheetPr>
    <tabColor theme="1"/>
  </sheetPr>
  <dimension ref="B1:AZ60"/>
  <sheetViews>
    <sheetView zoomScale="150" zoomScaleNormal="150" zoomScalePageLayoutView="150" workbookViewId="0">
      <pane xSplit="3" ySplit="9" topLeftCell="D23" activePane="bottomRight" state="frozen"/>
      <selection pane="topRight" activeCell="C1" sqref="C1"/>
      <selection pane="bottomLeft" activeCell="A10" sqref="A10"/>
      <selection pane="bottomRight"/>
    </sheetView>
  </sheetViews>
  <sheetFormatPr baseColWidth="10" defaultRowHeight="13" x14ac:dyDescent="0.15"/>
  <cols>
    <col min="1" max="1" width="3.6640625" style="93" customWidth="1"/>
    <col min="2" max="2" width="1.5" style="93" customWidth="1"/>
    <col min="3" max="3" width="50.83203125" style="93" customWidth="1"/>
    <col min="4" max="4" width="2.33203125" style="93" customWidth="1"/>
    <col min="5" max="5" width="14.6640625" style="93" customWidth="1"/>
    <col min="6" max="6" width="9.1640625" style="93" customWidth="1"/>
    <col min="7" max="7" width="1.5" style="93" customWidth="1"/>
    <col min="8" max="8" width="20.33203125" style="93" customWidth="1"/>
    <col min="9" max="9" width="4.1640625" style="93" bestFit="1" customWidth="1"/>
    <col min="10" max="10" width="5.33203125" style="93" bestFit="1" customWidth="1"/>
    <col min="11" max="11" width="14.6640625" style="93" customWidth="1"/>
    <col min="12" max="12" width="9.1640625" style="93" customWidth="1"/>
    <col min="13" max="13" width="0.83203125" style="93" customWidth="1"/>
    <col min="14" max="14" width="14.6640625" style="93" customWidth="1"/>
    <col min="15" max="15" width="9.1640625" style="93" customWidth="1"/>
    <col min="16" max="16" width="0.83203125" style="93" customWidth="1"/>
    <col min="17" max="17" width="14.6640625" style="93" customWidth="1"/>
    <col min="18" max="18" width="9.1640625" style="93" customWidth="1"/>
    <col min="19" max="19" width="0.83203125" style="93" customWidth="1"/>
    <col min="20" max="20" width="14.6640625" style="93" customWidth="1"/>
    <col min="21" max="21" width="9.1640625" style="93" customWidth="1"/>
    <col min="22" max="22" width="0.83203125" style="93" customWidth="1"/>
    <col min="23" max="23" width="12.5" style="93" customWidth="1"/>
    <col min="24" max="24" width="9.6640625" style="93" customWidth="1"/>
    <col min="25" max="25" width="0.83203125" style="93" customWidth="1"/>
    <col min="26" max="26" width="14.6640625" style="93" customWidth="1"/>
    <col min="27" max="27" width="9.1640625" style="93" customWidth="1"/>
    <col min="28" max="28" width="0.83203125" style="93" customWidth="1"/>
    <col min="29" max="29" width="14.6640625" style="93" customWidth="1"/>
    <col min="30" max="30" width="9.1640625" style="93" customWidth="1"/>
    <col min="31" max="31" width="0.83203125" style="93" customWidth="1"/>
    <col min="32" max="32" width="14.6640625" style="93" customWidth="1"/>
    <col min="33" max="33" width="9.1640625" style="93" customWidth="1"/>
    <col min="34" max="34" width="0.83203125" style="93" customWidth="1"/>
    <col min="35" max="35" width="14.6640625" style="93" customWidth="1"/>
    <col min="36" max="36" width="9.1640625" style="93" customWidth="1"/>
    <col min="37" max="37" width="0.83203125" style="93" customWidth="1"/>
    <col min="38" max="38" width="14.6640625" style="93" customWidth="1"/>
    <col min="39" max="39" width="9.1640625" style="93" customWidth="1"/>
    <col min="40" max="41" width="0.83203125" style="93" customWidth="1"/>
    <col min="42" max="42" width="14.6640625" style="93" customWidth="1"/>
    <col min="43" max="43" width="9.1640625" style="93" customWidth="1"/>
    <col min="44" max="44" width="0.83203125" style="93" customWidth="1"/>
    <col min="45" max="46" width="14.6640625" style="93" customWidth="1"/>
    <col min="47" max="47" width="0.83203125" style="93" customWidth="1"/>
    <col min="48" max="49" width="14.6640625" style="93" customWidth="1"/>
    <col min="50" max="50" width="0.83203125" style="93" customWidth="1"/>
    <col min="51" max="52" width="14.6640625" style="93" customWidth="1"/>
    <col min="53" max="16384" width="10.83203125" style="93"/>
  </cols>
  <sheetData>
    <row r="1" spans="3:52" ht="14" thickBot="1" x14ac:dyDescent="0.2">
      <c r="C1" s="212" t="s">
        <v>0</v>
      </c>
    </row>
    <row r="2" spans="3:52" ht="14" thickTop="1" x14ac:dyDescent="0.15">
      <c r="C2" s="214" t="str">
        <f>'Bilan début-fin'!C2</f>
        <v xml:space="preserve">Les petits gâteaux Chez Flo </v>
      </c>
      <c r="D2" s="171"/>
      <c r="AL2" s="93" t="s">
        <v>0</v>
      </c>
    </row>
    <row r="3" spans="3:52" x14ac:dyDescent="0.15">
      <c r="C3" s="350" t="s">
        <v>104</v>
      </c>
      <c r="D3" s="171"/>
      <c r="AL3" s="93" t="s">
        <v>0</v>
      </c>
    </row>
    <row r="4" spans="3:52" ht="14" thickBot="1" x14ac:dyDescent="0.2">
      <c r="C4" s="351" t="s">
        <v>196</v>
      </c>
      <c r="D4" s="171"/>
    </row>
    <row r="5" spans="3:52" ht="15" thickTop="1" thickBot="1" x14ac:dyDescent="0.2">
      <c r="C5" s="213"/>
      <c r="E5" s="212"/>
    </row>
    <row r="6" spans="3:52" ht="17" thickTop="1" x14ac:dyDescent="0.3">
      <c r="C6" s="211" t="s">
        <v>80</v>
      </c>
      <c r="D6" s="170"/>
      <c r="E6" s="210" t="s">
        <v>79</v>
      </c>
      <c r="F6" s="5">
        <f>+E15/$C$7/I6</f>
        <v>68.681318681318686</v>
      </c>
      <c r="G6" s="207"/>
      <c r="H6" s="353" t="s">
        <v>199</v>
      </c>
      <c r="I6" s="354">
        <v>364</v>
      </c>
      <c r="J6" s="353" t="s">
        <v>159</v>
      </c>
      <c r="K6" s="93" t="s">
        <v>0</v>
      </c>
      <c r="AR6" s="207"/>
      <c r="AU6" s="207"/>
      <c r="AV6" s="207"/>
      <c r="AW6" s="207"/>
      <c r="AX6" s="207"/>
      <c r="AY6" s="207"/>
      <c r="AZ6" s="207"/>
    </row>
    <row r="7" spans="3:52" x14ac:dyDescent="0.15">
      <c r="C7" s="218">
        <f>+'Bilan début-fin'!C7</f>
        <v>50</v>
      </c>
      <c r="D7" s="170"/>
      <c r="E7" s="209" t="s">
        <v>0</v>
      </c>
      <c r="F7" s="208"/>
      <c r="G7" s="207"/>
      <c r="AR7" s="207"/>
      <c r="AU7" s="207"/>
      <c r="AV7" s="207"/>
      <c r="AW7" s="207"/>
      <c r="AX7" s="207"/>
      <c r="AY7" s="207"/>
      <c r="AZ7" s="207"/>
    </row>
    <row r="8" spans="3:52" x14ac:dyDescent="0.15">
      <c r="C8" s="206" t="s">
        <v>78</v>
      </c>
      <c r="D8" s="170"/>
      <c r="E8" s="205" t="s">
        <v>99</v>
      </c>
      <c r="F8" s="204" t="s">
        <v>2</v>
      </c>
      <c r="G8" s="203"/>
    </row>
    <row r="9" spans="3:52" ht="14" thickBot="1" x14ac:dyDescent="0.2">
      <c r="C9" s="202">
        <f>+E15/C7</f>
        <v>25000</v>
      </c>
      <c r="D9" s="170"/>
      <c r="E9" s="223" t="s">
        <v>0</v>
      </c>
      <c r="F9" s="201" t="s">
        <v>0</v>
      </c>
      <c r="G9" s="94"/>
    </row>
    <row r="10" spans="3:52" ht="14" thickTop="1" x14ac:dyDescent="0.15">
      <c r="C10" s="200" t="s">
        <v>48</v>
      </c>
      <c r="D10" s="170"/>
      <c r="E10" s="199"/>
      <c r="F10" s="175"/>
    </row>
    <row r="11" spans="3:52" ht="14" thickBot="1" x14ac:dyDescent="0.2">
      <c r="C11" s="219" t="s">
        <v>98</v>
      </c>
      <c r="D11" s="170"/>
      <c r="E11" s="221">
        <v>0</v>
      </c>
      <c r="F11" s="220">
        <f>+E11/E$15</f>
        <v>0</v>
      </c>
    </row>
    <row r="12" spans="3:52" ht="14" thickTop="1" x14ac:dyDescent="0.15">
      <c r="C12" s="188" t="s">
        <v>81</v>
      </c>
      <c r="D12" s="170"/>
      <c r="E12" s="222">
        <v>1000000</v>
      </c>
      <c r="F12" s="220">
        <f t="shared" ref="F12:F14" si="0">+E12/E$15</f>
        <v>0.8</v>
      </c>
    </row>
    <row r="13" spans="3:52" x14ac:dyDescent="0.15">
      <c r="C13" s="188" t="s">
        <v>82</v>
      </c>
      <c r="D13" s="170"/>
      <c r="E13" s="222">
        <v>200000</v>
      </c>
      <c r="F13" s="220">
        <f t="shared" si="0"/>
        <v>0.16</v>
      </c>
    </row>
    <row r="14" spans="3:52" ht="14" thickBot="1" x14ac:dyDescent="0.2">
      <c r="C14" s="180" t="s">
        <v>83</v>
      </c>
      <c r="D14" s="170"/>
      <c r="E14" s="221">
        <v>50000</v>
      </c>
      <c r="F14" s="220">
        <f t="shared" si="0"/>
        <v>0.04</v>
      </c>
    </row>
    <row r="15" spans="3:52" ht="15" thickTop="1" thickBot="1" x14ac:dyDescent="0.2">
      <c r="C15" s="185" t="s">
        <v>77</v>
      </c>
      <c r="D15" s="166"/>
      <c r="E15" s="198">
        <f>+SUM(E12:E14)</f>
        <v>1250000</v>
      </c>
      <c r="F15" s="183">
        <f>SUM(F11:F14)</f>
        <v>1</v>
      </c>
      <c r="AR15" s="161"/>
      <c r="AS15" s="161"/>
      <c r="AT15" s="161"/>
      <c r="AU15" s="161"/>
      <c r="AV15" s="161"/>
      <c r="AW15" s="161"/>
      <c r="AX15" s="161"/>
      <c r="AY15" s="161"/>
      <c r="AZ15" s="161"/>
    </row>
    <row r="16" spans="3:52" ht="14" thickTop="1" x14ac:dyDescent="0.15">
      <c r="C16" s="182"/>
      <c r="D16" s="170"/>
      <c r="E16" s="176"/>
      <c r="F16" s="175"/>
    </row>
    <row r="17" spans="2:52" x14ac:dyDescent="0.15">
      <c r="B17" s="197"/>
      <c r="C17" s="215" t="s">
        <v>49</v>
      </c>
      <c r="D17" s="196"/>
      <c r="E17" s="243">
        <v>320000</v>
      </c>
      <c r="F17" s="195">
        <f>+E17/E$15</f>
        <v>0.25600000000000001</v>
      </c>
      <c r="AT17" s="172" t="s">
        <v>0</v>
      </c>
    </row>
    <row r="18" spans="2:52" x14ac:dyDescent="0.15">
      <c r="C18" s="188"/>
      <c r="D18" s="170"/>
      <c r="E18" s="174"/>
      <c r="F18" s="173"/>
    </row>
    <row r="19" spans="2:52" x14ac:dyDescent="0.15">
      <c r="C19" s="181" t="s">
        <v>76</v>
      </c>
      <c r="D19" s="170"/>
      <c r="E19" s="174"/>
      <c r="F19" s="173"/>
    </row>
    <row r="20" spans="2:52" x14ac:dyDescent="0.15">
      <c r="C20" s="188" t="s">
        <v>84</v>
      </c>
      <c r="D20" s="170"/>
      <c r="E20" s="194">
        <f>E22/1.12</f>
        <v>312499.99999999994</v>
      </c>
      <c r="F20" s="173">
        <f>+E20/E$15</f>
        <v>0.24999999999999994</v>
      </c>
    </row>
    <row r="21" spans="2:52" x14ac:dyDescent="0.15">
      <c r="C21" s="188" t="s">
        <v>85</v>
      </c>
      <c r="D21" s="170"/>
      <c r="E21" s="194">
        <f>E51*E20</f>
        <v>37499.999999999993</v>
      </c>
      <c r="F21" s="173">
        <f>E21/E$15</f>
        <v>2.9999999999999995E-2</v>
      </c>
      <c r="H21" s="153"/>
      <c r="I21" s="156"/>
    </row>
    <row r="22" spans="2:52" x14ac:dyDescent="0.15">
      <c r="C22" s="216" t="s">
        <v>105</v>
      </c>
      <c r="D22" s="193"/>
      <c r="E22" s="243">
        <v>350000</v>
      </c>
      <c r="F22" s="192">
        <f>E22/E$15</f>
        <v>0.28000000000000003</v>
      </c>
      <c r="H22" s="153"/>
      <c r="I22" s="156"/>
      <c r="AS22" s="172" t="s">
        <v>0</v>
      </c>
    </row>
    <row r="23" spans="2:52" x14ac:dyDescent="0.15">
      <c r="C23" s="188"/>
      <c r="D23" s="170"/>
      <c r="E23" s="174"/>
      <c r="F23" s="173"/>
      <c r="H23" s="153"/>
      <c r="I23" s="156"/>
    </row>
    <row r="24" spans="2:52" x14ac:dyDescent="0.15">
      <c r="C24" s="181" t="s">
        <v>75</v>
      </c>
      <c r="D24" s="193"/>
      <c r="E24" s="187">
        <f>E17+E22</f>
        <v>670000</v>
      </c>
      <c r="F24" s="192">
        <f>E24/E$15</f>
        <v>0.53600000000000003</v>
      </c>
      <c r="H24" s="153"/>
      <c r="I24" s="156"/>
      <c r="AR24" s="191"/>
    </row>
    <row r="25" spans="2:52" ht="14" thickBot="1" x14ac:dyDescent="0.2">
      <c r="C25" s="180"/>
      <c r="D25" s="170"/>
      <c r="E25" s="169"/>
      <c r="F25" s="168"/>
      <c r="H25" s="153"/>
      <c r="I25" s="156"/>
    </row>
    <row r="26" spans="2:52" ht="15" thickTop="1" thickBot="1" x14ac:dyDescent="0.2">
      <c r="C26" s="185" t="s">
        <v>74</v>
      </c>
      <c r="D26" s="166"/>
      <c r="E26" s="184">
        <f>E15-E24</f>
        <v>580000</v>
      </c>
      <c r="F26" s="183">
        <f>E26/E$15</f>
        <v>0.46400000000000002</v>
      </c>
      <c r="H26" s="153"/>
      <c r="I26" s="156"/>
      <c r="AR26" s="163"/>
      <c r="AS26" s="161"/>
      <c r="AT26" s="161"/>
      <c r="AU26" s="161"/>
      <c r="AV26" s="161"/>
      <c r="AW26" s="161"/>
      <c r="AX26" s="161"/>
      <c r="AY26" s="161"/>
      <c r="AZ26" s="161"/>
    </row>
    <row r="27" spans="2:52" ht="14" thickTop="1" x14ac:dyDescent="0.15">
      <c r="C27" s="182"/>
      <c r="D27" s="170"/>
      <c r="E27" s="176"/>
      <c r="F27" s="175"/>
      <c r="H27" s="153"/>
      <c r="I27" s="156"/>
    </row>
    <row r="28" spans="2:52" x14ac:dyDescent="0.15">
      <c r="C28" s="188" t="s">
        <v>86</v>
      </c>
      <c r="D28" s="170"/>
      <c r="E28" s="242">
        <f>0.05*E15</f>
        <v>62500</v>
      </c>
      <c r="F28" s="173">
        <f>E28/$E$15</f>
        <v>0.05</v>
      </c>
    </row>
    <row r="29" spans="2:52" x14ac:dyDescent="0.15">
      <c r="C29" s="190" t="s">
        <v>87</v>
      </c>
      <c r="D29" s="189"/>
      <c r="E29" s="242">
        <f>0.02*E15</f>
        <v>25000</v>
      </c>
      <c r="F29" s="173">
        <f t="shared" ref="F29:F36" si="1">E29/E$15</f>
        <v>0.02</v>
      </c>
    </row>
    <row r="30" spans="2:52" x14ac:dyDescent="0.15">
      <c r="C30" s="190" t="s">
        <v>88</v>
      </c>
      <c r="D30" s="189"/>
      <c r="E30" s="242">
        <f>0.01*E15</f>
        <v>12500</v>
      </c>
      <c r="F30" s="173">
        <f t="shared" si="1"/>
        <v>0.01</v>
      </c>
    </row>
    <row r="31" spans="2:52" x14ac:dyDescent="0.15">
      <c r="C31" s="190" t="s">
        <v>89</v>
      </c>
      <c r="D31" s="189"/>
      <c r="E31" s="242">
        <f>0.1*E15</f>
        <v>125000</v>
      </c>
      <c r="F31" s="173">
        <f t="shared" si="1"/>
        <v>0.1</v>
      </c>
    </row>
    <row r="32" spans="2:52" x14ac:dyDescent="0.15">
      <c r="C32" s="188" t="s">
        <v>90</v>
      </c>
      <c r="D32" s="170"/>
      <c r="E32" s="242">
        <f>0.03*E15</f>
        <v>37500</v>
      </c>
      <c r="F32" s="173">
        <f t="shared" si="1"/>
        <v>0.03</v>
      </c>
    </row>
    <row r="33" spans="3:52" x14ac:dyDescent="0.15">
      <c r="C33" s="188" t="s">
        <v>91</v>
      </c>
      <c r="D33" s="170"/>
      <c r="E33" s="242">
        <f>0.05*E15</f>
        <v>62500</v>
      </c>
      <c r="F33" s="173">
        <f t="shared" si="1"/>
        <v>0.05</v>
      </c>
    </row>
    <row r="34" spans="3:52" x14ac:dyDescent="0.15">
      <c r="C34" s="188" t="s">
        <v>92</v>
      </c>
      <c r="D34" s="170"/>
      <c r="E34" s="242">
        <f>0.05*E15</f>
        <v>62500</v>
      </c>
      <c r="F34" s="173">
        <f t="shared" si="1"/>
        <v>0.05</v>
      </c>
    </row>
    <row r="35" spans="3:52" x14ac:dyDescent="0.15">
      <c r="C35" s="188" t="s">
        <v>93</v>
      </c>
      <c r="D35" s="170"/>
      <c r="E35" s="242">
        <f>0.005*E15</f>
        <v>6250</v>
      </c>
      <c r="F35" s="173">
        <f t="shared" si="1"/>
        <v>5.0000000000000001E-3</v>
      </c>
    </row>
    <row r="36" spans="3:52" x14ac:dyDescent="0.15">
      <c r="C36" s="216" t="s">
        <v>73</v>
      </c>
      <c r="D36" s="170"/>
      <c r="E36" s="187">
        <f>SUM(E28:E35)</f>
        <v>393750</v>
      </c>
      <c r="F36" s="186">
        <f t="shared" si="1"/>
        <v>0.315</v>
      </c>
      <c r="AS36" s="172" t="s">
        <v>0</v>
      </c>
    </row>
    <row r="37" spans="3:52" ht="14" thickBot="1" x14ac:dyDescent="0.2">
      <c r="C37" s="180"/>
      <c r="D37" s="170"/>
      <c r="E37" s="169"/>
      <c r="F37" s="168"/>
    </row>
    <row r="38" spans="3:52" ht="15" thickTop="1" thickBot="1" x14ac:dyDescent="0.2">
      <c r="C38" s="185" t="s">
        <v>72</v>
      </c>
      <c r="D38" s="166"/>
      <c r="E38" s="184">
        <f>E26-E36</f>
        <v>186250</v>
      </c>
      <c r="F38" s="183">
        <f>E38/E$15</f>
        <v>0.14899999999999999</v>
      </c>
      <c r="AR38" s="163"/>
      <c r="AS38" s="161"/>
      <c r="AT38" s="161"/>
      <c r="AU38" s="161"/>
      <c r="AV38" s="161"/>
      <c r="AW38" s="161"/>
      <c r="AX38" s="161"/>
      <c r="AY38" s="161"/>
      <c r="AZ38" s="161"/>
    </row>
    <row r="39" spans="3:52" ht="14" thickTop="1" x14ac:dyDescent="0.15">
      <c r="C39" s="182"/>
      <c r="D39" s="170"/>
      <c r="E39" s="176"/>
      <c r="F39" s="175"/>
    </row>
    <row r="40" spans="3:52" x14ac:dyDescent="0.15">
      <c r="C40" s="181" t="s">
        <v>94</v>
      </c>
      <c r="D40" s="170"/>
      <c r="E40" s="242">
        <f>0.03*E15</f>
        <v>37500</v>
      </c>
      <c r="F40" s="173">
        <f>E40/E$15</f>
        <v>0.03</v>
      </c>
      <c r="AS40" s="172" t="s">
        <v>0</v>
      </c>
    </row>
    <row r="41" spans="3:52" x14ac:dyDescent="0.15">
      <c r="C41" s="181" t="s">
        <v>95</v>
      </c>
      <c r="D41" s="170"/>
      <c r="E41" s="242">
        <v>30000</v>
      </c>
      <c r="F41" s="173">
        <f>E41/E$15</f>
        <v>2.4E-2</v>
      </c>
      <c r="AS41" s="172"/>
    </row>
    <row r="42" spans="3:52" ht="14" thickBot="1" x14ac:dyDescent="0.2">
      <c r="C42" s="180"/>
      <c r="D42" s="170"/>
      <c r="E42" s="169"/>
      <c r="F42" s="168"/>
    </row>
    <row r="43" spans="3:52" ht="15" thickTop="1" thickBot="1" x14ac:dyDescent="0.2">
      <c r="C43" s="179" t="s">
        <v>71</v>
      </c>
      <c r="D43" s="166"/>
      <c r="E43" s="178">
        <f>E38-(E40+E41)</f>
        <v>118750</v>
      </c>
      <c r="F43" s="177">
        <f>E43/E$15</f>
        <v>9.5000000000000001E-2</v>
      </c>
      <c r="AR43" s="163"/>
      <c r="AS43" s="161"/>
      <c r="AT43" s="161"/>
      <c r="AU43" s="161"/>
      <c r="AV43" s="161"/>
      <c r="AW43" s="161"/>
      <c r="AX43" s="161"/>
      <c r="AY43" s="161"/>
      <c r="AZ43" s="161"/>
    </row>
    <row r="44" spans="3:52" ht="14" thickTop="1" x14ac:dyDescent="0.15">
      <c r="C44" s="171"/>
      <c r="D44" s="170"/>
      <c r="E44" s="176"/>
      <c r="F44" s="175"/>
    </row>
    <row r="45" spans="3:52" x14ac:dyDescent="0.15">
      <c r="C45" s="171" t="s">
        <v>96</v>
      </c>
      <c r="D45" s="170"/>
      <c r="E45" s="174">
        <f>+E43*E49</f>
        <v>21375</v>
      </c>
      <c r="F45" s="173">
        <f>E45/E$15</f>
        <v>1.7100000000000001E-2</v>
      </c>
      <c r="AS45" s="172" t="s">
        <v>0</v>
      </c>
    </row>
    <row r="46" spans="3:52" ht="14" thickBot="1" x14ac:dyDescent="0.2">
      <c r="C46" s="171"/>
      <c r="D46" s="170"/>
      <c r="E46" s="169"/>
      <c r="F46" s="168"/>
    </row>
    <row r="47" spans="3:52" ht="15" thickTop="1" thickBot="1" x14ac:dyDescent="0.2">
      <c r="C47" s="167" t="s">
        <v>70</v>
      </c>
      <c r="D47" s="166"/>
      <c r="E47" s="165">
        <f>E43-E45</f>
        <v>97375</v>
      </c>
      <c r="F47" s="164">
        <f>E47/E$15</f>
        <v>7.7899999999999997E-2</v>
      </c>
      <c r="AR47" s="163"/>
      <c r="AS47" s="162" t="s">
        <v>0</v>
      </c>
      <c r="AT47" s="162" t="s">
        <v>0</v>
      </c>
      <c r="AU47" s="161"/>
      <c r="AV47" s="161"/>
      <c r="AW47" s="161"/>
      <c r="AX47" s="161"/>
      <c r="AY47" s="161"/>
      <c r="AZ47" s="161"/>
    </row>
    <row r="48" spans="3:52" ht="15" thickTop="1" thickBot="1" x14ac:dyDescent="0.2">
      <c r="C48" s="160"/>
      <c r="E48" s="159"/>
      <c r="P48" s="158"/>
    </row>
    <row r="49" spans="3:42" ht="15" thickTop="1" thickBot="1" x14ac:dyDescent="0.2">
      <c r="C49" s="217" t="s">
        <v>69</v>
      </c>
      <c r="D49" s="157"/>
      <c r="E49" s="244">
        <v>0.18</v>
      </c>
      <c r="F49" s="224" t="s">
        <v>0</v>
      </c>
      <c r="AP49" s="153" t="s">
        <v>0</v>
      </c>
    </row>
    <row r="50" spans="3:42" ht="15" thickTop="1" thickBot="1" x14ac:dyDescent="0.2">
      <c r="H50" s="153"/>
      <c r="I50" s="156"/>
    </row>
    <row r="51" spans="3:42" ht="15" thickTop="1" thickBot="1" x14ac:dyDescent="0.2">
      <c r="C51" s="217" t="s">
        <v>97</v>
      </c>
      <c r="E51" s="244">
        <v>0.12</v>
      </c>
      <c r="F51" s="171"/>
      <c r="H51" s="153"/>
      <c r="I51" s="156"/>
    </row>
    <row r="52" spans="3:42" ht="14" thickTop="1" x14ac:dyDescent="0.15">
      <c r="H52" s="153"/>
      <c r="I52" s="156"/>
    </row>
    <row r="53" spans="3:42" x14ac:dyDescent="0.15">
      <c r="H53" s="153"/>
      <c r="I53" s="156"/>
    </row>
    <row r="54" spans="3:42" x14ac:dyDescent="0.15">
      <c r="H54" s="153"/>
      <c r="I54" s="156"/>
    </row>
    <row r="55" spans="3:42" x14ac:dyDescent="0.15">
      <c r="H55" s="153"/>
      <c r="I55" s="156"/>
    </row>
    <row r="56" spans="3:42" x14ac:dyDescent="0.15">
      <c r="I56" s="156"/>
    </row>
    <row r="57" spans="3:42" x14ac:dyDescent="0.15">
      <c r="I57" s="156"/>
    </row>
    <row r="58" spans="3:42" x14ac:dyDescent="0.15">
      <c r="I58" s="156"/>
    </row>
    <row r="59" spans="3:42" x14ac:dyDescent="0.15">
      <c r="I59" s="156"/>
    </row>
    <row r="60" spans="3:42" x14ac:dyDescent="0.15">
      <c r="I60" s="156"/>
    </row>
  </sheetData>
  <sheetProtection algorithmName="SHA-512" hashValue="qJvZC97KAG15lmg2it3HOJv3iRn92jW9mM+3+ysheg67o1t9g6OSkHdwbwkB9E7wMd/KwD90rlL+b/FVLVAPaA==" saltValue="OVdRL7IFZZZxFWKMUfPMaA==" spinCount="100000" sheet="1" objects="1" scenarios="1"/>
  <pageMargins left="0.75000000000000011" right="0.75000000000000011" top="1" bottom="1" header="0.49" footer="0.49"/>
  <pageSetup paperSize="5" orientation="landscape"/>
  <headerFooter>
    <oddFooter>&amp;C&amp;K000000Budget et indicateurs de performance (430-763-Me)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A6C1-4F2C-1242-8501-E3A51B9B2932}">
  <sheetPr>
    <tabColor rgb="FF002060"/>
  </sheetPr>
  <dimension ref="B1:L122"/>
  <sheetViews>
    <sheetView topLeftCell="A97" zoomScale="180" zoomScaleNormal="180" zoomScalePageLayoutView="150" workbookViewId="0">
      <selection activeCell="A120" sqref="A120"/>
    </sheetView>
  </sheetViews>
  <sheetFormatPr baseColWidth="10" defaultRowHeight="13" x14ac:dyDescent="0.15"/>
  <cols>
    <col min="1" max="1" width="6.33203125" style="93" customWidth="1"/>
    <col min="2" max="2" width="6.6640625" style="93" bestFit="1" customWidth="1"/>
    <col min="3" max="3" width="54.6640625" style="93" bestFit="1" customWidth="1"/>
    <col min="4" max="6" width="2.83203125" style="93" customWidth="1"/>
    <col min="7" max="9" width="14.6640625" style="93" bestFit="1" customWidth="1"/>
    <col min="10" max="10" width="15.6640625" style="93" bestFit="1" customWidth="1"/>
    <col min="11" max="11" width="15.83203125" style="93" bestFit="1" customWidth="1"/>
    <col min="12" max="12" width="12.5" style="93" bestFit="1" customWidth="1"/>
    <col min="13" max="16384" width="10.83203125" style="93"/>
  </cols>
  <sheetData>
    <row r="1" spans="2:11" x14ac:dyDescent="0.15">
      <c r="B1" s="93" t="s">
        <v>0</v>
      </c>
      <c r="K1" s="94"/>
    </row>
    <row r="2" spans="2:11" ht="14" customHeight="1" x14ac:dyDescent="0.2">
      <c r="B2" s="373" t="s">
        <v>47</v>
      </c>
      <c r="C2" s="374"/>
      <c r="D2" s="374"/>
      <c r="E2" s="374"/>
      <c r="F2" s="374"/>
      <c r="G2" s="374"/>
      <c r="H2" s="374"/>
      <c r="I2" s="374"/>
      <c r="J2" s="374"/>
      <c r="K2" s="375"/>
    </row>
    <row r="3" spans="2:11" ht="14" customHeight="1" x14ac:dyDescent="0.2">
      <c r="B3" s="373" t="str">
        <f>'Bilan début-fin'!C2</f>
        <v xml:space="preserve">Les petits gâteaux Chez Flo </v>
      </c>
      <c r="C3" s="374"/>
      <c r="D3" s="374"/>
      <c r="E3" s="374"/>
      <c r="F3" s="374"/>
      <c r="G3" s="374"/>
      <c r="H3" s="374"/>
      <c r="I3" s="374"/>
      <c r="J3" s="374"/>
      <c r="K3" s="375"/>
    </row>
    <row r="4" spans="2:11" ht="17" thickBot="1" x14ac:dyDescent="0.25">
      <c r="B4" s="95"/>
      <c r="C4" s="95"/>
      <c r="D4" s="95"/>
      <c r="E4" s="95"/>
      <c r="F4" s="95"/>
      <c r="G4" s="95"/>
      <c r="H4" s="95"/>
      <c r="I4" s="95"/>
      <c r="J4" s="96"/>
      <c r="K4" s="97"/>
    </row>
    <row r="5" spans="2:11" ht="14" customHeight="1" thickTop="1" thickBot="1" x14ac:dyDescent="0.2">
      <c r="B5" s="376" t="str">
        <f>'État des Résultats'!C10</f>
        <v>Revenus</v>
      </c>
      <c r="C5" s="377"/>
      <c r="D5" s="377"/>
      <c r="E5" s="377"/>
      <c r="F5" s="377"/>
      <c r="G5" s="377"/>
      <c r="H5" s="377"/>
      <c r="I5" s="377"/>
      <c r="J5" s="377"/>
      <c r="K5" s="378"/>
    </row>
    <row r="6" spans="2:11" ht="17" thickTop="1" x14ac:dyDescent="0.2">
      <c r="B6" s="95"/>
      <c r="C6" s="235"/>
      <c r="D6" s="235"/>
      <c r="E6" s="235"/>
      <c r="F6" s="95"/>
      <c r="G6" s="95"/>
      <c r="H6" s="95"/>
      <c r="I6" s="95"/>
      <c r="J6" s="98"/>
      <c r="K6" s="97"/>
    </row>
    <row r="7" spans="2:11" ht="16" x14ac:dyDescent="0.2">
      <c r="B7" s="95">
        <v>4100</v>
      </c>
      <c r="C7" s="236" t="str">
        <f>'État des Résultats'!C11</f>
        <v xml:space="preserve"> Chambres</v>
      </c>
      <c r="D7" s="237"/>
      <c r="E7" s="237"/>
      <c r="F7" s="95"/>
      <c r="G7" s="95"/>
      <c r="H7" s="95"/>
      <c r="I7" s="95"/>
      <c r="J7" s="99">
        <v>1</v>
      </c>
      <c r="K7" s="97"/>
    </row>
    <row r="8" spans="2:11" ht="16" x14ac:dyDescent="0.2">
      <c r="B8" s="95">
        <v>4200</v>
      </c>
      <c r="C8" s="379" t="str">
        <f>'État des Résultats'!C12</f>
        <v xml:space="preserve"> Nourriture</v>
      </c>
      <c r="D8" s="379"/>
      <c r="E8" s="379"/>
      <c r="F8" s="95"/>
      <c r="G8" s="95"/>
      <c r="H8" s="95"/>
      <c r="I8" s="95"/>
      <c r="J8" s="99">
        <v>1</v>
      </c>
      <c r="K8" s="97"/>
    </row>
    <row r="9" spans="2:11" ht="16" x14ac:dyDescent="0.2">
      <c r="B9" s="95">
        <v>4300</v>
      </c>
      <c r="C9" s="379" t="str">
        <f>'État des Résultats'!C13</f>
        <v xml:space="preserve"> Boisson</v>
      </c>
      <c r="D9" s="379"/>
      <c r="E9" s="379"/>
      <c r="F9" s="95"/>
      <c r="G9" s="95"/>
      <c r="H9" s="95"/>
      <c r="I9" s="95"/>
      <c r="J9" s="99">
        <v>1</v>
      </c>
      <c r="K9" s="97"/>
    </row>
    <row r="10" spans="2:11" ht="16" x14ac:dyDescent="0.2">
      <c r="B10" s="95">
        <v>4400</v>
      </c>
      <c r="C10" s="95" t="str">
        <f>'État des Résultats'!C14</f>
        <v xml:space="preserve"> Autres revenus</v>
      </c>
      <c r="D10" s="95"/>
      <c r="E10" s="95"/>
      <c r="F10" s="95"/>
      <c r="G10" s="95"/>
      <c r="H10" s="95"/>
      <c r="I10" s="95"/>
      <c r="J10" s="99">
        <v>1</v>
      </c>
      <c r="K10" s="97"/>
    </row>
    <row r="11" spans="2:11" ht="19" x14ac:dyDescent="0.35">
      <c r="B11" s="95"/>
      <c r="C11" s="95" t="s">
        <v>0</v>
      </c>
      <c r="D11" s="95"/>
      <c r="E11" s="95"/>
      <c r="F11" s="95"/>
      <c r="G11" s="95"/>
      <c r="H11" s="95"/>
      <c r="I11" s="95"/>
      <c r="J11" s="101">
        <f>+SUM(J7:J10)</f>
        <v>4</v>
      </c>
      <c r="K11" s="97"/>
    </row>
    <row r="12" spans="2:11" ht="17" thickBot="1" x14ac:dyDescent="0.25">
      <c r="B12" s="95"/>
      <c r="C12" s="95"/>
      <c r="D12" s="95"/>
      <c r="E12" s="95"/>
      <c r="F12" s="95"/>
      <c r="G12" s="95"/>
      <c r="H12" s="95"/>
      <c r="I12" s="95"/>
      <c r="J12" s="96"/>
      <c r="K12" s="97"/>
    </row>
    <row r="13" spans="2:11" ht="14" customHeight="1" thickTop="1" thickBot="1" x14ac:dyDescent="0.2">
      <c r="B13" s="376" t="str">
        <f>'État des Résultats'!C24</f>
        <v xml:space="preserve">   « Prime Cost »</v>
      </c>
      <c r="C13" s="377"/>
      <c r="D13" s="377"/>
      <c r="E13" s="377"/>
      <c r="F13" s="377"/>
      <c r="G13" s="377"/>
      <c r="H13" s="377"/>
      <c r="I13" s="377"/>
      <c r="J13" s="377"/>
      <c r="K13" s="378"/>
    </row>
    <row r="14" spans="2:11" ht="17" thickTop="1" x14ac:dyDescent="0.2">
      <c r="B14" s="236"/>
      <c r="C14" s="238"/>
      <c r="D14" s="95"/>
      <c r="E14" s="95"/>
      <c r="F14" s="95"/>
      <c r="G14" s="95"/>
      <c r="H14" s="102"/>
      <c r="I14" s="102"/>
      <c r="J14" s="96"/>
      <c r="K14" s="97"/>
    </row>
    <row r="15" spans="2:11" ht="16" x14ac:dyDescent="0.2">
      <c r="B15" s="236">
        <v>5000</v>
      </c>
      <c r="C15" s="236" t="str">
        <f>'État des Résultats'!C17</f>
        <v>Coût des produits vendus</v>
      </c>
      <c r="D15" s="95"/>
      <c r="E15" s="95"/>
      <c r="F15" s="95"/>
      <c r="G15" s="95"/>
      <c r="H15" s="95"/>
      <c r="I15" s="95"/>
      <c r="J15" s="99">
        <v>1</v>
      </c>
      <c r="K15" s="97"/>
    </row>
    <row r="16" spans="2:11" ht="16" x14ac:dyDescent="0.2">
      <c r="B16" s="95">
        <v>6000</v>
      </c>
      <c r="C16" s="95" t="str">
        <f>'État des Résultats'!C22</f>
        <v>Total des coûts de la main-d’œuvre</v>
      </c>
      <c r="D16" s="95"/>
      <c r="E16" s="95"/>
      <c r="F16" s="95"/>
      <c r="G16" s="95"/>
      <c r="H16" s="95"/>
      <c r="I16" s="95"/>
      <c r="J16" s="99">
        <v>1</v>
      </c>
      <c r="K16" s="97"/>
    </row>
    <row r="17" spans="2:11" ht="19" x14ac:dyDescent="0.35">
      <c r="B17" s="95"/>
      <c r="C17" s="95"/>
      <c r="D17" s="95"/>
      <c r="E17" s="95"/>
      <c r="F17" s="95"/>
      <c r="G17" s="95"/>
      <c r="H17" s="95"/>
      <c r="I17" s="95"/>
      <c r="J17" s="101">
        <f>+J15+J16</f>
        <v>2</v>
      </c>
      <c r="K17" s="97"/>
    </row>
    <row r="18" spans="2:11" ht="17" thickBot="1" x14ac:dyDescent="0.25">
      <c r="B18" s="95"/>
      <c r="C18" s="95"/>
      <c r="D18" s="95"/>
      <c r="E18" s="95"/>
      <c r="F18" s="95"/>
      <c r="G18" s="95"/>
      <c r="H18" s="95"/>
      <c r="I18" s="95"/>
      <c r="J18" s="96"/>
      <c r="K18" s="97"/>
    </row>
    <row r="19" spans="2:11" ht="14" customHeight="1" thickTop="1" thickBot="1" x14ac:dyDescent="0.2">
      <c r="B19" s="376" t="s">
        <v>50</v>
      </c>
      <c r="C19" s="380"/>
      <c r="D19" s="380"/>
      <c r="E19" s="380"/>
      <c r="F19" s="380"/>
      <c r="G19" s="380"/>
      <c r="H19" s="380"/>
      <c r="I19" s="380"/>
      <c r="J19" s="380"/>
      <c r="K19" s="381"/>
    </row>
    <row r="20" spans="2:11" ht="17" thickTop="1" x14ac:dyDescent="0.2">
      <c r="B20" s="95"/>
      <c r="C20" s="95"/>
      <c r="D20" s="95"/>
      <c r="E20" s="95"/>
      <c r="F20" s="95"/>
      <c r="G20" s="95"/>
      <c r="H20" s="95"/>
      <c r="I20" s="95"/>
      <c r="J20" s="96"/>
      <c r="K20" s="97"/>
    </row>
    <row r="21" spans="2:11" ht="16" x14ac:dyDescent="0.2">
      <c r="B21" s="95">
        <v>7300</v>
      </c>
      <c r="C21" s="95" t="str">
        <f>'État des Résultats'!C28</f>
        <v xml:space="preserve"> Frais d’occupation </v>
      </c>
      <c r="D21" s="95"/>
      <c r="E21" s="95"/>
      <c r="F21" s="95"/>
      <c r="G21" s="95"/>
      <c r="H21" s="95"/>
      <c r="I21" s="95"/>
      <c r="J21" s="99">
        <v>1</v>
      </c>
      <c r="K21" s="97"/>
    </row>
    <row r="22" spans="2:11" ht="16" x14ac:dyDescent="0.2">
      <c r="B22" s="95">
        <v>7400</v>
      </c>
      <c r="C22" s="95" t="str">
        <f>'État des Résultats'!C29</f>
        <v xml:space="preserve"> Coût direct d’exploitation </v>
      </c>
      <c r="D22" s="95"/>
      <c r="E22" s="95"/>
      <c r="F22" s="95"/>
      <c r="G22" s="95"/>
      <c r="H22" s="95"/>
      <c r="I22" s="95"/>
      <c r="J22" s="99">
        <v>1</v>
      </c>
      <c r="K22" s="97"/>
    </row>
    <row r="23" spans="2:11" ht="16" x14ac:dyDescent="0.2">
      <c r="B23" s="95">
        <v>7500</v>
      </c>
      <c r="C23" s="95" t="str">
        <f>'État des Résultats'!C30</f>
        <v xml:space="preserve"> Musique &amp; Divertissement </v>
      </c>
      <c r="D23" s="95"/>
      <c r="E23" s="95"/>
      <c r="F23" s="95"/>
      <c r="G23" s="95"/>
      <c r="H23" s="95"/>
      <c r="I23" s="95"/>
      <c r="J23" s="99">
        <v>1</v>
      </c>
      <c r="K23" s="97"/>
    </row>
    <row r="24" spans="2:11" ht="16" x14ac:dyDescent="0.2">
      <c r="B24" s="95">
        <v>7600</v>
      </c>
      <c r="C24" s="95" t="str">
        <f>'État des Résultats'!C31</f>
        <v xml:space="preserve"> Marketing &amp; Communication marketing</v>
      </c>
      <c r="D24" s="95"/>
      <c r="E24" s="95"/>
      <c r="F24" s="95"/>
      <c r="G24" s="95"/>
      <c r="H24" s="95"/>
      <c r="I24" s="95"/>
      <c r="J24" s="99">
        <v>1</v>
      </c>
      <c r="K24" s="97"/>
    </row>
    <row r="25" spans="2:11" ht="16" x14ac:dyDescent="0.2">
      <c r="B25" s="95">
        <v>7700</v>
      </c>
      <c r="C25" s="95" t="str">
        <f>'État des Résultats'!C32</f>
        <v xml:space="preserve"> Services publics </v>
      </c>
      <c r="D25" s="95"/>
      <c r="E25" s="95"/>
      <c r="F25" s="95"/>
      <c r="G25" s="95"/>
      <c r="H25" s="95"/>
      <c r="I25" s="95"/>
      <c r="J25" s="99">
        <v>1</v>
      </c>
      <c r="K25" s="97"/>
    </row>
    <row r="26" spans="2:11" ht="16" x14ac:dyDescent="0.2">
      <c r="B26" s="95">
        <v>7800</v>
      </c>
      <c r="C26" s="95" t="str">
        <f>'État des Résultats'!C33</f>
        <v xml:space="preserve"> Administration &amp; Frais généraux</v>
      </c>
      <c r="D26" s="95"/>
      <c r="E26" s="95"/>
      <c r="F26" s="95"/>
      <c r="G26" s="95"/>
      <c r="H26" s="95"/>
      <c r="I26" s="95"/>
      <c r="J26" s="99">
        <v>1</v>
      </c>
      <c r="K26" s="97"/>
    </row>
    <row r="27" spans="2:11" ht="16" x14ac:dyDescent="0.2">
      <c r="B27" s="95">
        <v>7900</v>
      </c>
      <c r="C27" s="95" t="str">
        <f>'État des Résultats'!C34</f>
        <v xml:space="preserve"> Entretien &amp; Réparations </v>
      </c>
      <c r="D27" s="95"/>
      <c r="E27" s="95"/>
      <c r="F27" s="95"/>
      <c r="G27" s="95"/>
      <c r="H27" s="95"/>
      <c r="I27" s="95"/>
      <c r="J27" s="99">
        <v>1</v>
      </c>
      <c r="K27" s="97"/>
    </row>
    <row r="28" spans="2:11" ht="16" x14ac:dyDescent="0.2">
      <c r="B28" s="100">
        <v>7999</v>
      </c>
      <c r="C28" s="100" t="str">
        <f>'État des Résultats'!C35</f>
        <v xml:space="preserve"> Autres dépenses </v>
      </c>
      <c r="D28" s="100"/>
      <c r="E28" s="100"/>
      <c r="F28" s="100"/>
      <c r="G28" s="100"/>
      <c r="H28" s="100"/>
      <c r="I28" s="100"/>
      <c r="J28" s="99">
        <v>1</v>
      </c>
      <c r="K28" s="97"/>
    </row>
    <row r="29" spans="2:11" ht="19" x14ac:dyDescent="0.35">
      <c r="B29" s="95"/>
      <c r="C29" s="103" t="str">
        <f>'État des Résultats'!C36</f>
        <v xml:space="preserve">   Total des frais d’exploitation</v>
      </c>
      <c r="D29" s="95"/>
      <c r="E29" s="95"/>
      <c r="F29" s="95"/>
      <c r="G29" s="95"/>
      <c r="H29" s="95"/>
      <c r="I29" s="95"/>
      <c r="J29" s="101">
        <f>+SUM(J21:J28)</f>
        <v>8</v>
      </c>
      <c r="K29" s="97"/>
    </row>
    <row r="30" spans="2:11" ht="17" thickBot="1" x14ac:dyDescent="0.25">
      <c r="B30" s="95"/>
      <c r="C30" s="95"/>
      <c r="D30" s="95"/>
      <c r="E30" s="95"/>
      <c r="F30" s="95"/>
      <c r="G30" s="95"/>
      <c r="H30" s="95"/>
      <c r="I30" s="95"/>
      <c r="J30" s="96"/>
      <c r="K30" s="97"/>
    </row>
    <row r="31" spans="2:11" ht="18" thickTop="1" thickBot="1" x14ac:dyDescent="0.25">
      <c r="B31" s="376" t="str">
        <f>'État des Résultats'!C38</f>
        <v>Bénéfices nets avant frais financiers, amort. et impôt (BAIIA)</v>
      </c>
      <c r="C31" s="382"/>
      <c r="D31" s="382"/>
      <c r="E31" s="382"/>
      <c r="F31" s="382"/>
      <c r="G31" s="382"/>
      <c r="H31" s="382"/>
      <c r="I31" s="382"/>
      <c r="J31" s="382"/>
      <c r="K31" s="383"/>
    </row>
    <row r="32" spans="2:11" ht="17" thickTop="1" x14ac:dyDescent="0.2">
      <c r="B32" s="95"/>
      <c r="C32" s="95"/>
      <c r="D32" s="95"/>
      <c r="E32" s="95"/>
      <c r="F32" s="95"/>
      <c r="G32" s="95"/>
      <c r="H32" s="95"/>
      <c r="I32" s="95"/>
      <c r="J32" s="96"/>
      <c r="K32" s="97"/>
    </row>
    <row r="33" spans="2:11" ht="16" x14ac:dyDescent="0.2">
      <c r="B33" s="95">
        <v>8100</v>
      </c>
      <c r="C33" s="95" t="str">
        <f>'État des Résultats'!C40</f>
        <v xml:space="preserve"> Frais financiers</v>
      </c>
      <c r="D33" s="95"/>
      <c r="E33" s="95"/>
      <c r="F33" s="95"/>
      <c r="G33" s="95"/>
      <c r="H33" s="95"/>
      <c r="I33" s="95"/>
      <c r="J33" s="99">
        <v>1</v>
      </c>
      <c r="K33" s="97"/>
    </row>
    <row r="34" spans="2:11" ht="16" x14ac:dyDescent="0.2">
      <c r="B34" s="95">
        <v>8500</v>
      </c>
      <c r="C34" s="95" t="str">
        <f>'État des Résultats'!C41</f>
        <v xml:space="preserve"> Amortissements </v>
      </c>
      <c r="D34" s="95"/>
      <c r="E34" s="95"/>
      <c r="F34" s="95"/>
      <c r="G34" s="95"/>
      <c r="H34" s="95"/>
      <c r="I34" s="95"/>
      <c r="J34" s="99">
        <v>1</v>
      </c>
      <c r="K34" s="97"/>
    </row>
    <row r="35" spans="2:11" ht="19" x14ac:dyDescent="0.35">
      <c r="B35" s="95"/>
      <c r="C35" s="103" t="s">
        <v>51</v>
      </c>
      <c r="D35" s="95"/>
      <c r="E35" s="95"/>
      <c r="F35" s="95"/>
      <c r="G35" s="95"/>
      <c r="H35" s="95"/>
      <c r="I35" s="95"/>
      <c r="J35" s="101">
        <f>+J33+J34</f>
        <v>2</v>
      </c>
      <c r="K35" s="97"/>
    </row>
    <row r="36" spans="2:11" ht="20" thickBot="1" x14ac:dyDescent="0.4">
      <c r="B36" s="95"/>
      <c r="C36" s="103"/>
      <c r="D36" s="95"/>
      <c r="E36" s="95"/>
      <c r="F36" s="95"/>
      <c r="G36" s="95"/>
      <c r="H36" s="95"/>
      <c r="I36" s="95"/>
      <c r="J36" s="104"/>
      <c r="K36" s="97"/>
    </row>
    <row r="37" spans="2:11" ht="18" thickTop="1" thickBot="1" x14ac:dyDescent="0.2">
      <c r="B37" s="384" t="str">
        <f>'État des Résultats'!C45</f>
        <v xml:space="preserve"> Impôts </v>
      </c>
      <c r="C37" s="385"/>
      <c r="D37" s="385"/>
      <c r="E37" s="385"/>
      <c r="F37" s="385"/>
      <c r="G37" s="385"/>
      <c r="H37" s="385"/>
      <c r="I37" s="385"/>
      <c r="J37" s="385"/>
      <c r="K37" s="386"/>
    </row>
    <row r="38" spans="2:11" ht="20" thickTop="1" x14ac:dyDescent="0.35">
      <c r="B38" s="95"/>
      <c r="C38" s="103"/>
      <c r="D38" s="95"/>
      <c r="E38" s="95"/>
      <c r="F38" s="95"/>
      <c r="G38" s="95"/>
      <c r="H38" s="95"/>
      <c r="I38" s="95"/>
      <c r="J38" s="104"/>
      <c r="K38" s="97"/>
    </row>
    <row r="39" spans="2:11" ht="19" x14ac:dyDescent="0.35">
      <c r="B39" s="95">
        <v>9000</v>
      </c>
      <c r="C39" s="103" t="str">
        <f>'État des Résultats'!C45</f>
        <v xml:space="preserve"> Impôts </v>
      </c>
      <c r="D39" s="95"/>
      <c r="E39" s="95"/>
      <c r="F39" s="95"/>
      <c r="G39" s="95"/>
      <c r="H39" s="95"/>
      <c r="I39" s="95"/>
      <c r="J39" s="105">
        <v>1</v>
      </c>
      <c r="K39" s="97"/>
    </row>
    <row r="40" spans="2:11" ht="17" thickBot="1" x14ac:dyDescent="0.25">
      <c r="B40" s="95"/>
      <c r="C40" s="95"/>
      <c r="D40" s="95"/>
      <c r="E40" s="95"/>
      <c r="F40" s="95"/>
      <c r="G40" s="95"/>
      <c r="H40" s="95"/>
      <c r="I40" s="95"/>
      <c r="J40" s="95"/>
      <c r="K40" s="95"/>
    </row>
    <row r="41" spans="2:11" ht="18" thickTop="1" thickBot="1" x14ac:dyDescent="0.25">
      <c r="B41" s="387" t="s">
        <v>52</v>
      </c>
      <c r="C41" s="388"/>
      <c r="D41" s="388"/>
      <c r="E41" s="388"/>
      <c r="F41" s="388"/>
      <c r="G41" s="388"/>
      <c r="H41" s="388"/>
      <c r="I41" s="388"/>
      <c r="J41" s="388"/>
      <c r="K41" s="389"/>
    </row>
    <row r="42" spans="2:11" ht="17" thickTop="1" x14ac:dyDescent="0.2">
      <c r="B42" s="95"/>
      <c r="C42" s="95" t="s">
        <v>0</v>
      </c>
      <c r="D42" s="95"/>
      <c r="E42" s="95"/>
      <c r="F42" s="95"/>
      <c r="G42" s="95"/>
      <c r="H42" s="95"/>
      <c r="I42" s="95"/>
      <c r="J42" s="96"/>
      <c r="K42" s="97"/>
    </row>
    <row r="43" spans="2:11" ht="19" x14ac:dyDescent="0.35">
      <c r="B43" s="95"/>
      <c r="C43" s="390" t="s">
        <v>53</v>
      </c>
      <c r="D43" s="390"/>
      <c r="E43" s="390"/>
      <c r="F43" s="390"/>
      <c r="G43" s="390"/>
      <c r="H43" s="390"/>
      <c r="I43" s="390"/>
      <c r="J43" s="101">
        <f>+J11-(J17+J29+J35+J39)</f>
        <v>-9</v>
      </c>
      <c r="K43" s="226">
        <f>+J43/J113</f>
        <v>-9</v>
      </c>
    </row>
    <row r="44" spans="2:11" ht="16" x14ac:dyDescent="0.2">
      <c r="B44" s="95"/>
      <c r="C44" s="95"/>
      <c r="D44" s="95"/>
      <c r="E44" s="95"/>
      <c r="F44" s="95"/>
      <c r="G44" s="95"/>
      <c r="H44" s="95"/>
      <c r="I44" s="95"/>
      <c r="J44" s="107"/>
      <c r="K44" s="97"/>
    </row>
    <row r="45" spans="2:11" ht="16" x14ac:dyDescent="0.2">
      <c r="B45" s="95"/>
      <c r="C45" s="371" t="s">
        <v>54</v>
      </c>
      <c r="D45" s="372"/>
      <c r="E45" s="372"/>
      <c r="F45" s="372"/>
      <c r="G45" s="372"/>
      <c r="H45" s="372"/>
      <c r="I45" s="372"/>
      <c r="J45" s="108">
        <v>1</v>
      </c>
      <c r="K45" s="106" t="s">
        <v>0</v>
      </c>
    </row>
    <row r="46" spans="2:11" ht="16" x14ac:dyDescent="0.2">
      <c r="B46" s="95"/>
      <c r="C46" s="95" t="s">
        <v>0</v>
      </c>
      <c r="D46" s="95"/>
      <c r="E46" s="95"/>
      <c r="F46" s="95"/>
      <c r="G46" s="95"/>
      <c r="H46" s="95" t="s">
        <v>0</v>
      </c>
      <c r="I46" s="109" t="s">
        <v>0</v>
      </c>
      <c r="J46" s="110" t="s">
        <v>0</v>
      </c>
      <c r="K46" s="97"/>
    </row>
    <row r="47" spans="2:11" ht="19" x14ac:dyDescent="0.35">
      <c r="B47" s="95"/>
      <c r="C47" s="392" t="s">
        <v>55</v>
      </c>
      <c r="D47" s="392"/>
      <c r="E47" s="392"/>
      <c r="F47" s="392"/>
      <c r="G47" s="392"/>
      <c r="H47" s="392"/>
      <c r="I47" s="392"/>
      <c r="J47" s="101">
        <f>+J43+J45</f>
        <v>-8</v>
      </c>
      <c r="K47" s="226">
        <f>J47/J113</f>
        <v>-8</v>
      </c>
    </row>
    <row r="48" spans="2:11" ht="16" x14ac:dyDescent="0.2">
      <c r="B48" s="95"/>
      <c r="C48" s="95" t="s">
        <v>0</v>
      </c>
      <c r="D48" s="95"/>
      <c r="E48" s="95"/>
      <c r="F48" s="95"/>
      <c r="G48" s="95"/>
      <c r="H48" s="95"/>
      <c r="I48" s="109"/>
      <c r="J48" s="96"/>
      <c r="K48" s="97"/>
    </row>
    <row r="49" spans="2:11" ht="19" x14ac:dyDescent="0.3">
      <c r="B49" s="111">
        <v>1000</v>
      </c>
      <c r="C49" s="112" t="s">
        <v>6</v>
      </c>
      <c r="D49" s="113"/>
      <c r="E49" s="113"/>
      <c r="F49" s="113"/>
      <c r="G49" s="114" t="s">
        <v>3</v>
      </c>
      <c r="H49" s="114" t="s">
        <v>4</v>
      </c>
      <c r="I49" s="114" t="s">
        <v>56</v>
      </c>
      <c r="J49" s="115"/>
      <c r="K49" s="97"/>
    </row>
    <row r="50" spans="2:11" ht="16" x14ac:dyDescent="0.2">
      <c r="B50" s="95"/>
      <c r="C50" s="113"/>
      <c r="D50" s="113"/>
      <c r="E50" s="113"/>
      <c r="F50" s="113"/>
      <c r="G50" s="113"/>
      <c r="H50" s="113"/>
      <c r="I50" s="113"/>
      <c r="J50" s="115"/>
      <c r="K50" s="97"/>
    </row>
    <row r="51" spans="2:11" ht="16" x14ac:dyDescent="0.2">
      <c r="B51" s="95">
        <v>1100</v>
      </c>
      <c r="C51" s="113" t="str">
        <f>'Bilan début-fin'!C15</f>
        <v xml:space="preserve"> Clients et autres débiteurs</v>
      </c>
      <c r="D51" s="113"/>
      <c r="E51" s="113"/>
      <c r="F51" s="113"/>
      <c r="G51" s="116">
        <v>1</v>
      </c>
      <c r="H51" s="116">
        <v>1</v>
      </c>
      <c r="I51" s="245">
        <v>1</v>
      </c>
      <c r="J51" s="115"/>
      <c r="K51" s="97"/>
    </row>
    <row r="52" spans="2:11" ht="16" x14ac:dyDescent="0.2">
      <c r="B52" s="95">
        <v>1200</v>
      </c>
      <c r="C52" s="113" t="str">
        <f>'Bilan début-fin'!C16</f>
        <v xml:space="preserve"> Stocks</v>
      </c>
      <c r="D52" s="113"/>
      <c r="E52" s="113"/>
      <c r="F52" s="113"/>
      <c r="G52" s="116">
        <v>1</v>
      </c>
      <c r="H52" s="116">
        <v>1</v>
      </c>
      <c r="I52" s="245">
        <v>1</v>
      </c>
      <c r="J52" s="115"/>
      <c r="K52" s="97"/>
    </row>
    <row r="53" spans="2:11" ht="16" x14ac:dyDescent="0.2">
      <c r="B53" s="95">
        <v>1300</v>
      </c>
      <c r="C53" s="113" t="str">
        <f>'Bilan début-fin'!C17</f>
        <v xml:space="preserve"> Autres actifs courants</v>
      </c>
      <c r="D53" s="113"/>
      <c r="E53" s="113"/>
      <c r="F53" s="113"/>
      <c r="G53" s="116">
        <v>1</v>
      </c>
      <c r="H53" s="116">
        <v>1</v>
      </c>
      <c r="I53" s="245">
        <v>1</v>
      </c>
      <c r="J53" s="115"/>
      <c r="K53" s="227"/>
    </row>
    <row r="54" spans="2:11" ht="19" x14ac:dyDescent="0.35">
      <c r="B54" s="95"/>
      <c r="C54" s="113"/>
      <c r="D54" s="113"/>
      <c r="E54" s="113"/>
      <c r="F54" s="113"/>
      <c r="G54" s="117">
        <f>+SUM(G51:G53)</f>
        <v>3</v>
      </c>
      <c r="H54" s="117">
        <f>+SUM(H51:H53)</f>
        <v>3</v>
      </c>
      <c r="I54" s="118">
        <f>G54-H54</f>
        <v>0</v>
      </c>
      <c r="J54" s="119" t="s">
        <v>0</v>
      </c>
      <c r="K54" s="228">
        <f>I54/J113</f>
        <v>0</v>
      </c>
    </row>
    <row r="55" spans="2:11" ht="16" x14ac:dyDescent="0.2">
      <c r="B55" s="95"/>
      <c r="C55" s="113"/>
      <c r="D55" s="113"/>
      <c r="E55" s="113"/>
      <c r="F55" s="113"/>
      <c r="G55" s="120"/>
      <c r="H55" s="120"/>
      <c r="I55" s="120"/>
      <c r="J55" s="120"/>
      <c r="K55" s="227"/>
    </row>
    <row r="56" spans="2:11" ht="20" x14ac:dyDescent="0.35">
      <c r="B56" s="111">
        <v>2000</v>
      </c>
      <c r="C56" s="121" t="s">
        <v>20</v>
      </c>
      <c r="D56" s="113"/>
      <c r="E56" s="113"/>
      <c r="F56" s="113"/>
      <c r="G56" s="122" t="s">
        <v>3</v>
      </c>
      <c r="H56" s="122" t="s">
        <v>4</v>
      </c>
      <c r="I56" s="122" t="s">
        <v>56</v>
      </c>
      <c r="J56" s="115"/>
      <c r="K56" s="227"/>
    </row>
    <row r="57" spans="2:11" ht="16" x14ac:dyDescent="0.2">
      <c r="B57" s="95"/>
      <c r="C57" s="113"/>
      <c r="D57" s="113"/>
      <c r="E57" s="113"/>
      <c r="F57" s="113"/>
      <c r="G57" s="115"/>
      <c r="H57" s="115"/>
      <c r="I57" s="115"/>
      <c r="J57" s="115"/>
      <c r="K57" s="97"/>
    </row>
    <row r="58" spans="2:11" ht="16" x14ac:dyDescent="0.2">
      <c r="B58" s="95">
        <v>2000</v>
      </c>
      <c r="C58" s="113" t="str">
        <f>'Bilan début-fin'!C36</f>
        <v xml:space="preserve"> Découverts bancaires</v>
      </c>
      <c r="D58" s="113"/>
      <c r="E58" s="113"/>
      <c r="F58" s="113"/>
      <c r="G58" s="116">
        <v>1</v>
      </c>
      <c r="H58" s="116">
        <v>1</v>
      </c>
      <c r="I58" s="245">
        <v>1</v>
      </c>
      <c r="J58" s="115"/>
      <c r="K58" s="97"/>
    </row>
    <row r="59" spans="2:11" ht="16" x14ac:dyDescent="0.2">
      <c r="B59" s="95">
        <v>2100</v>
      </c>
      <c r="C59" s="113" t="str">
        <f>'Bilan début-fin'!C37</f>
        <v xml:space="preserve"> Emprunts bancaires</v>
      </c>
      <c r="D59" s="113"/>
      <c r="E59" s="113"/>
      <c r="F59" s="113"/>
      <c r="G59" s="116">
        <v>1</v>
      </c>
      <c r="H59" s="116">
        <v>1</v>
      </c>
      <c r="I59" s="245">
        <v>1</v>
      </c>
      <c r="J59" s="115"/>
      <c r="K59" s="97"/>
    </row>
    <row r="60" spans="2:11" ht="16" x14ac:dyDescent="0.2">
      <c r="B60" s="95">
        <v>2200</v>
      </c>
      <c r="C60" s="113" t="str">
        <f>'Bilan début-fin'!C38</f>
        <v xml:space="preserve"> Fournisseurs et autres créditeurs </v>
      </c>
      <c r="D60" s="113"/>
      <c r="E60" s="113"/>
      <c r="F60" s="113"/>
      <c r="G60" s="116">
        <v>1</v>
      </c>
      <c r="H60" s="116">
        <v>1</v>
      </c>
      <c r="I60" s="245">
        <v>1</v>
      </c>
      <c r="J60" s="115"/>
      <c r="K60" s="97"/>
    </row>
    <row r="61" spans="2:11" ht="16" x14ac:dyDescent="0.2">
      <c r="B61" s="95">
        <v>2300</v>
      </c>
      <c r="C61" s="113" t="str">
        <f>'Bilan début-fin'!C39</f>
        <v xml:space="preserve"> Produits différés</v>
      </c>
      <c r="D61" s="113"/>
      <c r="E61" s="113"/>
      <c r="F61" s="113"/>
      <c r="G61" s="116">
        <v>1</v>
      </c>
      <c r="H61" s="116">
        <v>1</v>
      </c>
      <c r="I61" s="245">
        <v>1</v>
      </c>
      <c r="J61" s="115"/>
      <c r="K61" s="97"/>
    </row>
    <row r="62" spans="2:11" ht="16" x14ac:dyDescent="0.2">
      <c r="B62" s="95">
        <v>2400</v>
      </c>
      <c r="C62" s="113" t="str">
        <f>'Bilan début-fin'!C40</f>
        <v xml:space="preserve"> Provisions pour risques et charges</v>
      </c>
      <c r="D62" s="113"/>
      <c r="E62" s="113"/>
      <c r="F62" s="113"/>
      <c r="G62" s="116">
        <v>1</v>
      </c>
      <c r="H62" s="116">
        <v>1</v>
      </c>
      <c r="I62" s="245">
        <v>1</v>
      </c>
      <c r="J62" s="115"/>
      <c r="K62" s="97"/>
    </row>
    <row r="63" spans="2:11" ht="16" x14ac:dyDescent="0.2">
      <c r="B63" s="95">
        <v>2500</v>
      </c>
      <c r="C63" s="113" t="str">
        <f>'Bilan début-fin'!C41</f>
        <v xml:space="preserve"> Partie courante de la dette</v>
      </c>
      <c r="D63" s="113"/>
      <c r="E63" s="113"/>
      <c r="F63" s="113"/>
      <c r="G63" s="116">
        <v>1</v>
      </c>
      <c r="H63" s="116">
        <v>1</v>
      </c>
      <c r="I63" s="245">
        <v>1</v>
      </c>
      <c r="J63" s="115"/>
      <c r="K63" s="97"/>
    </row>
    <row r="64" spans="2:11" ht="19" x14ac:dyDescent="0.35">
      <c r="B64" s="95"/>
      <c r="C64" s="113"/>
      <c r="D64" s="113"/>
      <c r="E64" s="113"/>
      <c r="F64" s="113"/>
      <c r="G64" s="123">
        <f>+SUM(G58:G63)</f>
        <v>6</v>
      </c>
      <c r="H64" s="117">
        <f>+SUM(H58:H63)</f>
        <v>6</v>
      </c>
      <c r="I64" s="124">
        <f t="shared" ref="I64" si="0">H64-G64</f>
        <v>0</v>
      </c>
      <c r="J64" s="125" t="s">
        <v>0</v>
      </c>
      <c r="K64" s="226">
        <f>I64/J113</f>
        <v>0</v>
      </c>
    </row>
    <row r="65" spans="2:11" ht="19" x14ac:dyDescent="0.3">
      <c r="B65" s="111" t="s">
        <v>0</v>
      </c>
      <c r="C65" s="126" t="s">
        <v>0</v>
      </c>
      <c r="D65" s="113"/>
      <c r="E65" s="113"/>
      <c r="F65" s="113"/>
      <c r="G65" s="115"/>
      <c r="H65" s="115"/>
      <c r="I65" s="115"/>
      <c r="J65" s="115"/>
      <c r="K65" s="97"/>
    </row>
    <row r="66" spans="2:11" ht="19" x14ac:dyDescent="0.35">
      <c r="B66" s="95"/>
      <c r="C66" s="113"/>
      <c r="D66" s="113"/>
      <c r="E66" s="113"/>
      <c r="F66" s="113"/>
      <c r="G66" s="127"/>
      <c r="H66" s="128"/>
      <c r="I66" s="128"/>
      <c r="J66" s="125"/>
      <c r="K66" s="97"/>
    </row>
    <row r="67" spans="2:11" ht="19" x14ac:dyDescent="0.35">
      <c r="B67" s="95"/>
      <c r="C67" s="393" t="s">
        <v>57</v>
      </c>
      <c r="D67" s="393"/>
      <c r="E67" s="393"/>
      <c r="F67" s="393"/>
      <c r="G67" s="393"/>
      <c r="H67" s="393"/>
      <c r="I67" s="393"/>
      <c r="J67" s="117">
        <f>+I54+I64</f>
        <v>0</v>
      </c>
      <c r="K67" s="226">
        <f>J67/J113</f>
        <v>0</v>
      </c>
    </row>
    <row r="68" spans="2:11" ht="20" thickBot="1" x14ac:dyDescent="0.4">
      <c r="B68" s="95"/>
      <c r="C68" s="129"/>
      <c r="D68" s="129"/>
      <c r="E68" s="129"/>
      <c r="F68" s="129"/>
      <c r="G68" s="129"/>
      <c r="H68" s="129"/>
      <c r="I68" s="129"/>
      <c r="J68" s="104"/>
      <c r="K68" s="97"/>
    </row>
    <row r="69" spans="2:11" ht="21" thickTop="1" thickBot="1" x14ac:dyDescent="0.4">
      <c r="B69" s="130"/>
      <c r="C69" s="394" t="s">
        <v>58</v>
      </c>
      <c r="D69" s="395"/>
      <c r="E69" s="395"/>
      <c r="F69" s="395"/>
      <c r="G69" s="395"/>
      <c r="H69" s="395"/>
      <c r="I69" s="395"/>
      <c r="J69" s="131">
        <f>+J47+J67</f>
        <v>-8</v>
      </c>
      <c r="K69" s="229">
        <f>J69/J113</f>
        <v>-8</v>
      </c>
    </row>
    <row r="70" spans="2:11" ht="18" thickTop="1" thickBot="1" x14ac:dyDescent="0.25">
      <c r="B70" s="95"/>
      <c r="C70" s="95"/>
      <c r="D70" s="95"/>
      <c r="E70" s="95"/>
      <c r="F70" s="95"/>
      <c r="G70" s="96"/>
      <c r="H70" s="96"/>
      <c r="I70" s="96"/>
      <c r="J70" s="96"/>
      <c r="K70" s="97"/>
    </row>
    <row r="71" spans="2:11" ht="18" thickTop="1" thickBot="1" x14ac:dyDescent="0.25">
      <c r="B71" s="396" t="s">
        <v>59</v>
      </c>
      <c r="C71" s="388"/>
      <c r="D71" s="388"/>
      <c r="E71" s="388"/>
      <c r="F71" s="388"/>
      <c r="G71" s="388"/>
      <c r="H71" s="388"/>
      <c r="I71" s="388"/>
      <c r="J71" s="388"/>
      <c r="K71" s="389"/>
    </row>
    <row r="72" spans="2:11" ht="17" thickTop="1" x14ac:dyDescent="0.2">
      <c r="B72" s="95"/>
      <c r="C72" s="95"/>
      <c r="D72" s="95"/>
      <c r="E72" s="95"/>
      <c r="F72" s="95"/>
      <c r="G72" s="96"/>
      <c r="H72" s="96"/>
      <c r="I72" s="96"/>
      <c r="J72" s="96"/>
      <c r="K72" s="97"/>
    </row>
    <row r="73" spans="2:11" ht="20" x14ac:dyDescent="0.35">
      <c r="B73" s="111">
        <v>2000</v>
      </c>
      <c r="C73" s="133" t="s">
        <v>28</v>
      </c>
      <c r="D73" s="134"/>
      <c r="E73" s="134"/>
      <c r="F73" s="134"/>
      <c r="G73" s="135" t="s">
        <v>3</v>
      </c>
      <c r="H73" s="135" t="s">
        <v>4</v>
      </c>
      <c r="I73" s="135" t="s">
        <v>56</v>
      </c>
      <c r="J73" s="95"/>
      <c r="K73" s="97"/>
    </row>
    <row r="74" spans="2:11" ht="19" x14ac:dyDescent="0.3">
      <c r="B74" s="111"/>
      <c r="C74" s="133"/>
      <c r="D74" s="134"/>
      <c r="E74" s="134"/>
      <c r="F74" s="134"/>
      <c r="G74" s="136"/>
      <c r="H74" s="136"/>
      <c r="I74" s="136"/>
      <c r="J74" s="95"/>
      <c r="K74" s="97"/>
    </row>
    <row r="75" spans="2:11" ht="16" x14ac:dyDescent="0.2">
      <c r="B75" s="95">
        <v>2600</v>
      </c>
      <c r="C75" s="134" t="str">
        <f>'Bilan début-fin'!C47</f>
        <v xml:space="preserve"> Emprunts hypothécaires </v>
      </c>
      <c r="D75" s="134"/>
      <c r="E75" s="134"/>
      <c r="F75" s="134"/>
      <c r="G75" s="137">
        <v>1</v>
      </c>
      <c r="H75" s="137">
        <v>1</v>
      </c>
      <c r="I75" s="246">
        <v>1</v>
      </c>
      <c r="J75" s="95"/>
      <c r="K75" s="97"/>
    </row>
    <row r="76" spans="2:11" ht="16" x14ac:dyDescent="0.2">
      <c r="B76" s="95">
        <v>2700</v>
      </c>
      <c r="C76" s="134" t="str">
        <f>'Bilan début-fin'!C48</f>
        <v xml:space="preserve"> Emprunts obligataires</v>
      </c>
      <c r="D76" s="134"/>
      <c r="E76" s="134"/>
      <c r="F76" s="134"/>
      <c r="G76" s="137">
        <v>1</v>
      </c>
      <c r="H76" s="137">
        <v>1</v>
      </c>
      <c r="I76" s="246">
        <v>1</v>
      </c>
      <c r="J76" s="95"/>
      <c r="K76" s="97"/>
    </row>
    <row r="77" spans="2:11" ht="16" x14ac:dyDescent="0.2">
      <c r="B77" s="95">
        <v>2800</v>
      </c>
      <c r="C77" s="134" t="str">
        <f>'Bilan début-fin'!C49</f>
        <v xml:space="preserve"> Obligations découlant de contrats de location-financement</v>
      </c>
      <c r="D77" s="134"/>
      <c r="E77" s="134"/>
      <c r="F77" s="134"/>
      <c r="G77" s="137">
        <v>1</v>
      </c>
      <c r="H77" s="137">
        <v>1</v>
      </c>
      <c r="I77" s="246">
        <v>1</v>
      </c>
      <c r="J77" s="95"/>
      <c r="K77" s="97"/>
    </row>
    <row r="78" spans="2:11" ht="16" x14ac:dyDescent="0.2">
      <c r="B78" s="95">
        <v>2900</v>
      </c>
      <c r="C78" s="134" t="str">
        <f>'Bilan début-fin'!C50</f>
        <v xml:space="preserve"> Impôts différés</v>
      </c>
      <c r="D78" s="134"/>
      <c r="E78" s="134"/>
      <c r="F78" s="134"/>
      <c r="G78" s="137">
        <v>1</v>
      </c>
      <c r="H78" s="137">
        <v>1</v>
      </c>
      <c r="I78" s="246">
        <v>1</v>
      </c>
      <c r="J78" s="95"/>
      <c r="K78" s="97"/>
    </row>
    <row r="79" spans="2:11" ht="19" x14ac:dyDescent="0.35">
      <c r="B79" s="95" t="s">
        <v>0</v>
      </c>
      <c r="C79" s="134" t="s">
        <v>0</v>
      </c>
      <c r="D79" s="134"/>
      <c r="E79" s="134"/>
      <c r="F79" s="134"/>
      <c r="G79" s="138">
        <f>+SUM(G75:G78)</f>
        <v>4</v>
      </c>
      <c r="H79" s="138">
        <f>+SUM(H75:H78)</f>
        <v>4</v>
      </c>
      <c r="I79" s="139">
        <f>H79-G79</f>
        <v>0</v>
      </c>
      <c r="J79" s="109" t="s">
        <v>0</v>
      </c>
      <c r="K79" s="226">
        <f>I79/J113</f>
        <v>0</v>
      </c>
    </row>
    <row r="80" spans="2:11" ht="19" x14ac:dyDescent="0.35">
      <c r="B80" s="95" t="s">
        <v>0</v>
      </c>
      <c r="C80" s="95"/>
      <c r="D80" s="95"/>
      <c r="E80" s="95"/>
      <c r="F80" s="95"/>
      <c r="G80" s="104"/>
      <c r="H80" s="104"/>
      <c r="I80" s="104"/>
      <c r="J80" s="109"/>
      <c r="K80" s="97"/>
    </row>
    <row r="81" spans="2:11" ht="20" x14ac:dyDescent="0.35">
      <c r="B81" s="111">
        <v>3000</v>
      </c>
      <c r="C81" s="140" t="s">
        <v>60</v>
      </c>
      <c r="D81" s="95"/>
      <c r="E81" s="95"/>
      <c r="F81" s="95"/>
      <c r="G81" s="141" t="s">
        <v>3</v>
      </c>
      <c r="H81" s="141" t="s">
        <v>4</v>
      </c>
      <c r="I81" s="141" t="s">
        <v>56</v>
      </c>
      <c r="J81" s="95"/>
      <c r="K81" s="97"/>
    </row>
    <row r="82" spans="2:11" ht="16" x14ac:dyDescent="0.2">
      <c r="B82" s="95"/>
      <c r="C82" s="95"/>
      <c r="D82" s="95"/>
      <c r="E82" s="95"/>
      <c r="F82" s="95"/>
      <c r="G82" s="96"/>
      <c r="H82" s="96"/>
      <c r="I82" s="96"/>
      <c r="J82" s="95"/>
      <c r="K82" s="97"/>
    </row>
    <row r="83" spans="2:11" ht="16" x14ac:dyDescent="0.2">
      <c r="B83" s="95">
        <v>3000</v>
      </c>
      <c r="C83" s="95" t="str">
        <f>'Bilan début-fin'!C58</f>
        <v xml:space="preserve"> Capital actions</v>
      </c>
      <c r="D83" s="95"/>
      <c r="E83" s="95"/>
      <c r="F83" s="95"/>
      <c r="G83" s="142">
        <v>1</v>
      </c>
      <c r="H83" s="142">
        <v>1</v>
      </c>
      <c r="I83" s="99">
        <v>1</v>
      </c>
      <c r="J83" s="95"/>
      <c r="K83" s="97"/>
    </row>
    <row r="84" spans="2:11" ht="16" x14ac:dyDescent="0.2">
      <c r="B84" s="95">
        <v>3100</v>
      </c>
      <c r="C84" s="95" t="str">
        <f>'Bilan début-fin'!C59</f>
        <v xml:space="preserve"> Surplus d’apports</v>
      </c>
      <c r="D84" s="95"/>
      <c r="E84" s="95"/>
      <c r="F84" s="95"/>
      <c r="G84" s="142">
        <v>1</v>
      </c>
      <c r="H84" s="142">
        <v>1</v>
      </c>
      <c r="I84" s="99">
        <v>1</v>
      </c>
      <c r="J84" s="95" t="s">
        <v>0</v>
      </c>
      <c r="K84" s="97"/>
    </row>
    <row r="85" spans="2:11" ht="16" x14ac:dyDescent="0.2">
      <c r="B85" s="143">
        <v>3200</v>
      </c>
      <c r="C85" s="143" t="str">
        <f>'Bilan début-fin'!C60</f>
        <v xml:space="preserve"> Résultats non distribués</v>
      </c>
      <c r="D85" s="143"/>
      <c r="E85" s="143"/>
      <c r="F85" s="143"/>
      <c r="G85" s="144">
        <v>1</v>
      </c>
      <c r="H85" s="144">
        <v>1</v>
      </c>
      <c r="I85" s="247" t="s">
        <v>0</v>
      </c>
      <c r="J85" s="95"/>
      <c r="K85" s="97"/>
    </row>
    <row r="86" spans="2:11" ht="16" x14ac:dyDescent="0.2">
      <c r="B86" s="95">
        <v>3300</v>
      </c>
      <c r="C86" s="95" t="str">
        <f>'Bilan début-fin'!C61</f>
        <v xml:space="preserve"> Cumul des autres éléments du résultat global</v>
      </c>
      <c r="D86" s="95"/>
      <c r="E86" s="95"/>
      <c r="F86" s="95"/>
      <c r="G86" s="142">
        <v>1</v>
      </c>
      <c r="H86" s="142">
        <v>1</v>
      </c>
      <c r="I86" s="99">
        <v>1</v>
      </c>
      <c r="J86" s="95"/>
      <c r="K86" s="97"/>
    </row>
    <row r="87" spans="2:11" ht="16" x14ac:dyDescent="0.2">
      <c r="B87" s="95">
        <v>3400</v>
      </c>
      <c r="C87" s="95" t="str">
        <f>'Bilan début-fin'!C62</f>
        <v xml:space="preserve"> Participation ne donnant pas le contrôle</v>
      </c>
      <c r="D87" s="95"/>
      <c r="E87" s="95"/>
      <c r="F87" s="95"/>
      <c r="G87" s="142">
        <v>1</v>
      </c>
      <c r="H87" s="142">
        <v>1</v>
      </c>
      <c r="I87" s="99">
        <v>1</v>
      </c>
      <c r="J87" s="95"/>
      <c r="K87" s="97"/>
    </row>
    <row r="88" spans="2:11" ht="19" x14ac:dyDescent="0.35">
      <c r="B88" s="95"/>
      <c r="C88" s="95"/>
      <c r="D88" s="95"/>
      <c r="E88" s="95"/>
      <c r="F88" s="95"/>
      <c r="G88" s="101">
        <f>+G83+G84+G86+G87</f>
        <v>4</v>
      </c>
      <c r="H88" s="101">
        <f>+H83+H84+H86+H87</f>
        <v>4</v>
      </c>
      <c r="I88" s="145">
        <f>+I83+I84+I86+I87</f>
        <v>4</v>
      </c>
      <c r="J88" s="109" t="s">
        <v>0</v>
      </c>
      <c r="K88" s="226">
        <f>I88/J113</f>
        <v>4</v>
      </c>
    </row>
    <row r="89" spans="2:11" ht="20" thickBot="1" x14ac:dyDescent="0.4">
      <c r="B89" s="95"/>
      <c r="C89" s="95"/>
      <c r="D89" s="95"/>
      <c r="E89" s="95"/>
      <c r="F89" s="95"/>
      <c r="G89" s="104"/>
      <c r="H89" s="146"/>
      <c r="I89" s="104"/>
      <c r="J89" s="109"/>
      <c r="K89" s="97"/>
    </row>
    <row r="90" spans="2:11" ht="21" thickTop="1" thickBot="1" x14ac:dyDescent="0.4">
      <c r="B90" s="397" t="s">
        <v>61</v>
      </c>
      <c r="C90" s="398"/>
      <c r="D90" s="398"/>
      <c r="E90" s="398"/>
      <c r="F90" s="398"/>
      <c r="G90" s="398"/>
      <c r="H90" s="398"/>
      <c r="I90" s="398"/>
      <c r="J90" s="131">
        <f>+I79+I88</f>
        <v>4</v>
      </c>
      <c r="K90" s="229">
        <f>J90/J113</f>
        <v>4</v>
      </c>
    </row>
    <row r="91" spans="2:11" ht="18" thickTop="1" thickBot="1" x14ac:dyDescent="0.25">
      <c r="B91" s="95"/>
      <c r="C91" s="95"/>
      <c r="D91" s="95"/>
      <c r="E91" s="95"/>
      <c r="F91" s="95"/>
      <c r="G91" s="96"/>
      <c r="H91" s="96"/>
      <c r="I91" s="96"/>
      <c r="J91" s="95"/>
      <c r="K91" s="97"/>
    </row>
    <row r="92" spans="2:11" ht="18" thickTop="1" thickBot="1" x14ac:dyDescent="0.25">
      <c r="B92" s="387" t="s">
        <v>62</v>
      </c>
      <c r="C92" s="399"/>
      <c r="D92" s="399"/>
      <c r="E92" s="399"/>
      <c r="F92" s="399"/>
      <c r="G92" s="399"/>
      <c r="H92" s="399"/>
      <c r="I92" s="399"/>
      <c r="J92" s="399"/>
      <c r="K92" s="400"/>
    </row>
    <row r="93" spans="2:11" ht="17" thickTop="1" x14ac:dyDescent="0.2">
      <c r="B93" s="95"/>
      <c r="C93" s="95"/>
      <c r="D93" s="95"/>
      <c r="E93" s="95"/>
      <c r="F93" s="95"/>
      <c r="G93" s="96"/>
      <c r="H93" s="96"/>
      <c r="I93" s="96"/>
      <c r="J93" s="95"/>
      <c r="K93" s="97"/>
    </row>
    <row r="94" spans="2:11" ht="20" x14ac:dyDescent="0.35">
      <c r="B94" s="147">
        <v>1000</v>
      </c>
      <c r="C94" s="140" t="s">
        <v>12</v>
      </c>
      <c r="D94" s="95"/>
      <c r="E94" s="95"/>
      <c r="F94" s="95"/>
      <c r="G94" s="141" t="s">
        <v>3</v>
      </c>
      <c r="H94" s="141" t="s">
        <v>4</v>
      </c>
      <c r="I94" s="141" t="s">
        <v>56</v>
      </c>
      <c r="J94" s="95"/>
      <c r="K94" s="97"/>
    </row>
    <row r="95" spans="2:11" ht="16" x14ac:dyDescent="0.2">
      <c r="B95" s="95"/>
      <c r="C95" s="95"/>
      <c r="D95" s="95"/>
      <c r="E95" s="95"/>
      <c r="F95" s="95"/>
      <c r="G95" s="96"/>
      <c r="H95" s="96"/>
      <c r="I95" s="96"/>
      <c r="J95" s="95"/>
      <c r="K95" s="97"/>
    </row>
    <row r="96" spans="2:11" ht="16" x14ac:dyDescent="0.2">
      <c r="B96" s="95">
        <v>1400</v>
      </c>
      <c r="C96" s="95" t="str">
        <f>'Bilan début-fin'!C23</f>
        <v xml:space="preserve"> Placements</v>
      </c>
      <c r="D96" s="95"/>
      <c r="E96" s="95"/>
      <c r="F96" s="95"/>
      <c r="G96" s="142">
        <v>1</v>
      </c>
      <c r="H96" s="142">
        <v>1</v>
      </c>
      <c r="I96" s="99">
        <v>1</v>
      </c>
      <c r="J96" s="95"/>
      <c r="K96" s="97"/>
    </row>
    <row r="97" spans="2:12" ht="16" x14ac:dyDescent="0.2">
      <c r="B97" s="95">
        <v>1500</v>
      </c>
      <c r="C97" s="95" t="str">
        <f>'Bilan début-fin'!C24</f>
        <v xml:space="preserve"> Immobilisations corporelles </v>
      </c>
      <c r="D97" s="95"/>
      <c r="E97" s="95"/>
      <c r="F97" s="95"/>
      <c r="G97" s="142">
        <v>1</v>
      </c>
      <c r="H97" s="142">
        <v>1</v>
      </c>
      <c r="I97" s="99">
        <v>1</v>
      </c>
      <c r="J97" s="95"/>
      <c r="K97" s="97"/>
    </row>
    <row r="98" spans="2:12" ht="16" x14ac:dyDescent="0.2">
      <c r="B98" s="143"/>
      <c r="C98" s="143" t="s">
        <v>106</v>
      </c>
      <c r="D98" s="143"/>
      <c r="E98" s="143"/>
      <c r="F98" s="143"/>
      <c r="G98" s="144" t="s">
        <v>0</v>
      </c>
      <c r="H98" s="144" t="s">
        <v>0</v>
      </c>
      <c r="I98" s="247" t="s">
        <v>0</v>
      </c>
      <c r="J98" s="95"/>
      <c r="K98" s="97"/>
    </row>
    <row r="99" spans="2:12" ht="16" x14ac:dyDescent="0.2">
      <c r="B99" s="95">
        <v>1600</v>
      </c>
      <c r="C99" s="95" t="str">
        <f>'Bilan début-fin'!C25</f>
        <v xml:space="preserve"> Immobilisations incorporelles</v>
      </c>
      <c r="D99" s="95"/>
      <c r="E99" s="95"/>
      <c r="F99" s="95"/>
      <c r="G99" s="142">
        <v>1</v>
      </c>
      <c r="H99" s="142">
        <v>1</v>
      </c>
      <c r="I99" s="99">
        <v>1</v>
      </c>
      <c r="J99" s="95"/>
      <c r="K99" s="97"/>
    </row>
    <row r="100" spans="2:12" ht="16" x14ac:dyDescent="0.2">
      <c r="B100" s="143"/>
      <c r="C100" s="143" t="s">
        <v>107</v>
      </c>
      <c r="D100" s="143"/>
      <c r="E100" s="143"/>
      <c r="F100" s="143"/>
      <c r="G100" s="144" t="s">
        <v>0</v>
      </c>
      <c r="H100" s="144" t="s">
        <v>0</v>
      </c>
      <c r="I100" s="247"/>
      <c r="J100" s="95"/>
      <c r="K100" s="97"/>
    </row>
    <row r="101" spans="2:12" ht="16" x14ac:dyDescent="0.2">
      <c r="B101" s="95">
        <v>1700</v>
      </c>
      <c r="C101" s="95" t="str">
        <f>'Bilan début-fin'!C26</f>
        <v xml:space="preserve"> Achalandage (Goodwill)</v>
      </c>
      <c r="D101" s="95"/>
      <c r="E101" s="95"/>
      <c r="F101" s="95"/>
      <c r="G101" s="142">
        <v>1</v>
      </c>
      <c r="H101" s="142">
        <v>1</v>
      </c>
      <c r="I101" s="99">
        <v>1</v>
      </c>
      <c r="J101" s="95"/>
      <c r="K101" s="97"/>
    </row>
    <row r="102" spans="2:12" ht="16" x14ac:dyDescent="0.2">
      <c r="B102" s="143"/>
      <c r="C102" s="143" t="s">
        <v>108</v>
      </c>
      <c r="D102" s="143"/>
      <c r="E102" s="143"/>
      <c r="F102" s="143"/>
      <c r="G102" s="144" t="s">
        <v>0</v>
      </c>
      <c r="H102" s="144">
        <v>10000</v>
      </c>
      <c r="I102" s="248" t="s">
        <v>109</v>
      </c>
      <c r="J102" s="95"/>
      <c r="K102" s="97"/>
    </row>
    <row r="103" spans="2:12" ht="19" x14ac:dyDescent="0.35">
      <c r="B103" s="95"/>
      <c r="C103" s="95"/>
      <c r="D103" s="95"/>
      <c r="E103" s="95"/>
      <c r="F103" s="95"/>
      <c r="G103" s="101">
        <f>+G96+G97+G99+G101</f>
        <v>4</v>
      </c>
      <c r="H103" s="101">
        <f>+H96+H97+H99+H101</f>
        <v>4</v>
      </c>
      <c r="I103" s="104">
        <f>+I96+I97+I99+I101</f>
        <v>4</v>
      </c>
      <c r="J103" s="95"/>
      <c r="K103" s="230">
        <f>I103/J113</f>
        <v>4</v>
      </c>
    </row>
    <row r="104" spans="2:12" ht="20" thickBot="1" x14ac:dyDescent="0.4">
      <c r="B104" s="95"/>
      <c r="C104" s="95"/>
      <c r="D104" s="95"/>
      <c r="E104" s="95"/>
      <c r="F104" s="95"/>
      <c r="G104" s="104"/>
      <c r="H104" s="104"/>
      <c r="I104" s="104"/>
      <c r="J104" s="109"/>
      <c r="K104" s="97"/>
    </row>
    <row r="105" spans="2:12" ht="21" thickTop="1" thickBot="1" x14ac:dyDescent="0.4">
      <c r="B105" s="397" t="s">
        <v>63</v>
      </c>
      <c r="C105" s="398"/>
      <c r="D105" s="398"/>
      <c r="E105" s="398"/>
      <c r="F105" s="398"/>
      <c r="G105" s="398"/>
      <c r="H105" s="398"/>
      <c r="I105" s="398"/>
      <c r="J105" s="148">
        <f>I103</f>
        <v>4</v>
      </c>
      <c r="K105" s="132">
        <f>J105/J113</f>
        <v>4</v>
      </c>
    </row>
    <row r="106" spans="2:12" ht="18" thickTop="1" thickBot="1" x14ac:dyDescent="0.25">
      <c r="B106" s="95"/>
      <c r="C106" s="95"/>
      <c r="D106" s="95"/>
      <c r="E106" s="95"/>
      <c r="F106" s="95"/>
      <c r="G106" s="95"/>
      <c r="H106" s="95"/>
      <c r="I106" s="95"/>
      <c r="J106" s="95"/>
      <c r="K106" s="95"/>
    </row>
    <row r="107" spans="2:12" ht="20" thickTop="1" x14ac:dyDescent="0.35">
      <c r="B107" s="95"/>
      <c r="C107" s="390" t="s">
        <v>64</v>
      </c>
      <c r="D107" s="390"/>
      <c r="E107" s="390"/>
      <c r="F107" s="390"/>
      <c r="G107" s="390"/>
      <c r="H107" s="390"/>
      <c r="I107" s="390"/>
      <c r="J107" s="149">
        <f>J69+J90+J105</f>
        <v>0</v>
      </c>
      <c r="K107" s="226">
        <f>J107/J113</f>
        <v>0</v>
      </c>
    </row>
    <row r="108" spans="2:12" ht="16" x14ac:dyDescent="0.2">
      <c r="B108" s="95"/>
      <c r="C108" s="95"/>
      <c r="D108" s="95"/>
      <c r="E108" s="95"/>
      <c r="F108" s="95"/>
      <c r="G108" s="95"/>
      <c r="H108" s="95"/>
      <c r="I108" s="95"/>
      <c r="J108" s="150" t="s">
        <v>0</v>
      </c>
      <c r="K108" s="95"/>
    </row>
    <row r="109" spans="2:12" ht="16" x14ac:dyDescent="0.2">
      <c r="B109" s="95"/>
      <c r="C109" s="390" t="s">
        <v>65</v>
      </c>
      <c r="D109" s="390"/>
      <c r="E109" s="390"/>
      <c r="F109" s="390"/>
      <c r="G109" s="390"/>
      <c r="H109" s="390"/>
      <c r="I109" s="390"/>
      <c r="J109" s="151">
        <v>1</v>
      </c>
      <c r="K109" s="234" t="s">
        <v>0</v>
      </c>
    </row>
    <row r="110" spans="2:12" ht="17" thickBot="1" x14ac:dyDescent="0.25">
      <c r="B110" s="95"/>
      <c r="C110" s="95"/>
      <c r="D110" s="95"/>
      <c r="E110" s="95"/>
      <c r="F110" s="95"/>
      <c r="G110" s="95"/>
      <c r="H110" s="95"/>
      <c r="I110" s="95"/>
      <c r="J110" s="150"/>
      <c r="K110" s="95" t="s">
        <v>0</v>
      </c>
    </row>
    <row r="111" spans="2:12" ht="21" thickTop="1" thickBot="1" x14ac:dyDescent="0.4">
      <c r="B111" s="95"/>
      <c r="C111" s="390" t="s">
        <v>66</v>
      </c>
      <c r="D111" s="390"/>
      <c r="E111" s="390"/>
      <c r="F111" s="390"/>
      <c r="G111" s="390"/>
      <c r="H111" s="390"/>
      <c r="I111" s="390"/>
      <c r="J111" s="152">
        <f>+J107+J109</f>
        <v>1</v>
      </c>
      <c r="K111" s="233" t="s">
        <v>0</v>
      </c>
      <c r="L111" s="153" t="s">
        <v>0</v>
      </c>
    </row>
    <row r="112" spans="2:12" ht="18" thickTop="1" thickBot="1" x14ac:dyDescent="0.25">
      <c r="B112" s="95"/>
      <c r="C112" s="95"/>
      <c r="D112" s="95"/>
      <c r="E112" s="95"/>
      <c r="F112" s="95"/>
      <c r="G112" s="95"/>
      <c r="H112" s="95"/>
      <c r="I112" s="95"/>
      <c r="J112" s="154"/>
      <c r="K112" s="95"/>
    </row>
    <row r="113" spans="2:12" ht="18" customHeight="1" thickTop="1" thickBot="1" x14ac:dyDescent="0.4">
      <c r="B113" s="95"/>
      <c r="C113" s="401" t="s">
        <v>67</v>
      </c>
      <c r="D113" s="401"/>
      <c r="E113" s="401"/>
      <c r="F113" s="401"/>
      <c r="G113" s="401"/>
      <c r="H113" s="401"/>
      <c r="I113" s="401"/>
      <c r="J113" s="232">
        <v>1</v>
      </c>
      <c r="K113" s="231">
        <f>+J113/J113</f>
        <v>1</v>
      </c>
    </row>
    <row r="114" spans="2:12" ht="17" thickTop="1" x14ac:dyDescent="0.2">
      <c r="B114" s="95"/>
      <c r="C114" s="95"/>
      <c r="D114" s="95"/>
      <c r="E114" s="95"/>
      <c r="F114" s="95"/>
      <c r="G114" s="95"/>
      <c r="H114" s="95"/>
      <c r="I114" s="95"/>
      <c r="J114" s="107"/>
      <c r="K114" s="95"/>
    </row>
    <row r="115" spans="2:12" ht="16" x14ac:dyDescent="0.2">
      <c r="B115" s="95"/>
      <c r="C115" s="371" t="s">
        <v>68</v>
      </c>
      <c r="D115" s="391"/>
      <c r="E115" s="391"/>
      <c r="F115" s="391"/>
      <c r="G115" s="391"/>
      <c r="H115" s="391"/>
      <c r="I115" s="391"/>
      <c r="J115" s="155">
        <f>J111-J113</f>
        <v>0</v>
      </c>
      <c r="K115" s="230">
        <f>J115/J113</f>
        <v>0</v>
      </c>
      <c r="L115" s="93" t="s">
        <v>0</v>
      </c>
    </row>
    <row r="116" spans="2:12" x14ac:dyDescent="0.15">
      <c r="J116" s="153" t="s">
        <v>0</v>
      </c>
    </row>
    <row r="117" spans="2:12" x14ac:dyDescent="0.15">
      <c r="J117" s="153" t="s">
        <v>0</v>
      </c>
    </row>
    <row r="118" spans="2:12" x14ac:dyDescent="0.15">
      <c r="J118" s="153"/>
    </row>
    <row r="119" spans="2:12" x14ac:dyDescent="0.15">
      <c r="J119" s="153"/>
    </row>
    <row r="120" spans="2:12" x14ac:dyDescent="0.15">
      <c r="J120" s="153"/>
    </row>
    <row r="121" spans="2:12" x14ac:dyDescent="0.15">
      <c r="J121" s="153"/>
    </row>
    <row r="122" spans="2:12" x14ac:dyDescent="0.15">
      <c r="J122" s="153"/>
    </row>
  </sheetData>
  <sheetProtection algorithmName="SHA-512" hashValue="xRAiGr3QtqSUtIc1qSB0d+N3UYwf3Jt3bm7BVKhI2std4ixLpql1rWZOF4OYYZX8Y+ANDefEf07zaLHhMA/xDQ==" saltValue="Yc0+BR9iMOBjLqc5APj4eg==" spinCount="100000" sheet="1" objects="1" scenarios="1"/>
  <mergeCells count="24">
    <mergeCell ref="C115:I115"/>
    <mergeCell ref="C47:I47"/>
    <mergeCell ref="C67:I67"/>
    <mergeCell ref="C69:I69"/>
    <mergeCell ref="B71:K71"/>
    <mergeCell ref="B90:I90"/>
    <mergeCell ref="B92:K92"/>
    <mergeCell ref="B105:I105"/>
    <mergeCell ref="C107:I107"/>
    <mergeCell ref="C109:I109"/>
    <mergeCell ref="C111:I111"/>
    <mergeCell ref="C113:I113"/>
    <mergeCell ref="C45:I45"/>
    <mergeCell ref="B2:K2"/>
    <mergeCell ref="B3:K3"/>
    <mergeCell ref="B5:K5"/>
    <mergeCell ref="C8:E8"/>
    <mergeCell ref="C9:E9"/>
    <mergeCell ref="B13:K13"/>
    <mergeCell ref="B19:K19"/>
    <mergeCell ref="B31:K31"/>
    <mergeCell ref="B37:K37"/>
    <mergeCell ref="B41:K41"/>
    <mergeCell ref="C43:I43"/>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30888-9B2B-A841-969F-DC49A4E79F85}">
  <sheetPr>
    <tabColor rgb="FF002060"/>
  </sheetPr>
  <dimension ref="A1:ET182"/>
  <sheetViews>
    <sheetView topLeftCell="A19" zoomScale="150" zoomScaleNormal="150" zoomScalePageLayoutView="150" workbookViewId="0">
      <selection activeCell="I28" sqref="I28"/>
    </sheetView>
  </sheetViews>
  <sheetFormatPr baseColWidth="10" defaultRowHeight="13" x14ac:dyDescent="0.15"/>
  <cols>
    <col min="1" max="1" width="1.5" style="93" customWidth="1"/>
    <col min="2" max="2" width="0.83203125" style="93" customWidth="1"/>
    <col min="3" max="3" width="17.5" style="93" bestFit="1" customWidth="1"/>
    <col min="4" max="4" width="0.83203125" style="93" customWidth="1"/>
    <col min="5" max="5" width="29.83203125" style="93" customWidth="1"/>
    <col min="6" max="6" width="0.83203125" style="93" customWidth="1"/>
    <col min="7" max="7" width="75.6640625" style="93" customWidth="1"/>
    <col min="8" max="8" width="0.83203125" style="93" customWidth="1"/>
    <col min="9" max="10" width="12.83203125" style="93" customWidth="1"/>
    <col min="11" max="11" width="0.83203125" style="93" customWidth="1"/>
    <col min="12" max="12" width="48.6640625" style="93" customWidth="1"/>
    <col min="13" max="13" width="0.83203125" style="93" customWidth="1"/>
    <col min="14" max="14" width="76.1640625" style="93" customWidth="1"/>
    <col min="15" max="15" width="0.6640625" style="93" customWidth="1"/>
    <col min="16" max="16384" width="10.83203125" style="93"/>
  </cols>
  <sheetData>
    <row r="1" spans="1:150" ht="14" thickBot="1" x14ac:dyDescent="0.2"/>
    <row r="2" spans="1:150" ht="17" thickTop="1" x14ac:dyDescent="0.2">
      <c r="C2" s="410" t="str">
        <f>+'État des Résultats'!C2</f>
        <v xml:space="preserve">Les petits gâteaux Chez Flo </v>
      </c>
      <c r="D2" s="411"/>
      <c r="E2" s="411"/>
      <c r="F2" s="411"/>
      <c r="G2" s="412"/>
    </row>
    <row r="3" spans="1:150" ht="16" x14ac:dyDescent="0.2">
      <c r="B3" s="103"/>
      <c r="C3" s="413" t="s">
        <v>110</v>
      </c>
      <c r="D3" s="414"/>
      <c r="E3" s="414"/>
      <c r="F3" s="414"/>
      <c r="G3" s="415"/>
    </row>
    <row r="4" spans="1:150" ht="17" thickBot="1" x14ac:dyDescent="0.25">
      <c r="B4" s="103"/>
      <c r="C4" s="416" t="str">
        <f>'État des Résultats'!C4</f>
        <v>Période du 2 janvier 2023 au 31 décembre 2023</v>
      </c>
      <c r="D4" s="417"/>
      <c r="E4" s="417"/>
      <c r="F4" s="417"/>
      <c r="G4" s="418"/>
    </row>
    <row r="5" spans="1:150" ht="17" thickTop="1" x14ac:dyDescent="0.2">
      <c r="B5" s="103"/>
      <c r="C5" s="250"/>
      <c r="D5" s="251"/>
      <c r="E5" s="251"/>
      <c r="F5" s="251"/>
      <c r="G5" s="251"/>
    </row>
    <row r="6" spans="1:150" ht="17" thickBot="1" x14ac:dyDescent="0.25">
      <c r="B6" s="103"/>
      <c r="C6" s="250"/>
      <c r="D6" s="251"/>
      <c r="E6" s="251"/>
      <c r="F6" s="251"/>
      <c r="G6" s="251"/>
    </row>
    <row r="7" spans="1:150" ht="28" customHeight="1" thickTop="1" x14ac:dyDescent="0.2">
      <c r="B7" s="103"/>
      <c r="C7" s="406" t="s">
        <v>111</v>
      </c>
      <c r="D7" s="252"/>
      <c r="E7" s="406" t="s">
        <v>112</v>
      </c>
      <c r="F7" s="252"/>
      <c r="G7" s="406" t="s">
        <v>113</v>
      </c>
      <c r="I7" s="402" t="s">
        <v>109</v>
      </c>
      <c r="J7" s="404" t="s">
        <v>0</v>
      </c>
      <c r="L7" s="406" t="s">
        <v>114</v>
      </c>
      <c r="N7" s="253" t="s">
        <v>115</v>
      </c>
    </row>
    <row r="8" spans="1:150" ht="28" customHeight="1" thickBot="1" x14ac:dyDescent="0.25">
      <c r="A8" s="254"/>
      <c r="B8" s="103"/>
      <c r="C8" s="419"/>
      <c r="D8" s="252"/>
      <c r="E8" s="407"/>
      <c r="F8" s="252"/>
      <c r="G8" s="407"/>
      <c r="I8" s="403"/>
      <c r="J8" s="405"/>
      <c r="L8" s="407"/>
      <c r="N8" s="255" t="s">
        <v>116</v>
      </c>
    </row>
    <row r="9" spans="1:150" ht="18" thickTop="1" thickBot="1" x14ac:dyDescent="0.25">
      <c r="B9" s="103"/>
      <c r="L9" s="249"/>
    </row>
    <row r="10" spans="1:150" ht="6" customHeight="1" thickTop="1" x14ac:dyDescent="0.15">
      <c r="B10" s="256"/>
      <c r="C10" s="257"/>
      <c r="D10" s="257"/>
      <c r="E10" s="257"/>
      <c r="F10" s="257"/>
      <c r="G10" s="257"/>
      <c r="H10" s="257"/>
      <c r="I10" s="257"/>
      <c r="J10" s="257"/>
      <c r="K10" s="257"/>
      <c r="L10" s="257"/>
      <c r="M10" s="257"/>
      <c r="N10" s="257"/>
      <c r="O10" s="258"/>
    </row>
    <row r="11" spans="1:150" x14ac:dyDescent="0.15">
      <c r="B11" s="259"/>
      <c r="C11" s="260" t="s">
        <v>117</v>
      </c>
      <c r="D11" s="261"/>
      <c r="E11" s="262" t="s">
        <v>118</v>
      </c>
      <c r="F11" s="261"/>
      <c r="G11" s="262" t="s">
        <v>119</v>
      </c>
      <c r="H11" s="261"/>
      <c r="I11" s="408" t="s">
        <v>120</v>
      </c>
      <c r="J11" s="409"/>
      <c r="K11" s="262"/>
      <c r="L11" s="262" t="s">
        <v>121</v>
      </c>
      <c r="M11" s="261"/>
      <c r="N11" s="263" t="s">
        <v>122</v>
      </c>
      <c r="O11" s="264"/>
      <c r="P11" s="94"/>
      <c r="Q11" s="94"/>
      <c r="R11" s="94"/>
      <c r="S11" s="94"/>
      <c r="T11" s="94"/>
      <c r="U11" s="94"/>
      <c r="V11" s="94"/>
      <c r="W11" s="94"/>
      <c r="X11" s="94"/>
      <c r="Y11" s="94"/>
    </row>
    <row r="12" spans="1:150" ht="6" customHeight="1" thickBot="1" x14ac:dyDescent="0.2">
      <c r="B12" s="259"/>
      <c r="C12" s="265"/>
      <c r="D12" s="265"/>
      <c r="E12" s="265" t="s">
        <v>0</v>
      </c>
      <c r="F12" s="265"/>
      <c r="G12" s="265"/>
      <c r="H12" s="265"/>
      <c r="I12" s="265"/>
      <c r="J12" s="265"/>
      <c r="K12" s="265"/>
      <c r="L12" s="265"/>
      <c r="M12" s="265"/>
      <c r="N12" s="265"/>
      <c r="O12" s="266"/>
      <c r="ET12" s="93">
        <v>111</v>
      </c>
    </row>
    <row r="13" spans="1:150" ht="41.25" customHeight="1" thickTop="1" thickBot="1" x14ac:dyDescent="0.2">
      <c r="B13" s="259"/>
      <c r="C13" s="267" t="s">
        <v>123</v>
      </c>
      <c r="D13" s="268"/>
      <c r="E13" s="269" t="s">
        <v>124</v>
      </c>
      <c r="F13" s="270"/>
      <c r="G13" s="269" t="s">
        <v>125</v>
      </c>
      <c r="H13" s="270"/>
      <c r="I13" s="355" t="s">
        <v>126</v>
      </c>
      <c r="J13" s="271"/>
      <c r="K13" s="270"/>
      <c r="L13" s="269" t="s">
        <v>127</v>
      </c>
      <c r="M13" s="270"/>
      <c r="N13" s="272" t="s">
        <v>128</v>
      </c>
      <c r="O13" s="273"/>
    </row>
    <row r="14" spans="1:150" ht="48" customHeight="1" thickTop="1" thickBot="1" x14ac:dyDescent="0.2">
      <c r="B14" s="259"/>
      <c r="C14" s="274"/>
      <c r="D14" s="275"/>
      <c r="E14" s="276" t="s">
        <v>129</v>
      </c>
      <c r="F14" s="275"/>
      <c r="G14" s="277" t="s">
        <v>130</v>
      </c>
      <c r="H14" s="275"/>
      <c r="I14" s="356" t="s">
        <v>126</v>
      </c>
      <c r="J14" s="278" t="s">
        <v>0</v>
      </c>
      <c r="K14" s="275"/>
      <c r="L14" s="279" t="s">
        <v>131</v>
      </c>
      <c r="M14" s="275"/>
      <c r="N14" s="280" t="s">
        <v>132</v>
      </c>
      <c r="O14" s="273"/>
    </row>
    <row r="15" spans="1:150" ht="43" thickBot="1" x14ac:dyDescent="0.2">
      <c r="B15" s="259"/>
      <c r="C15" s="281"/>
      <c r="D15" s="282"/>
      <c r="E15" s="283" t="s">
        <v>133</v>
      </c>
      <c r="F15" s="282"/>
      <c r="G15" s="284" t="s">
        <v>134</v>
      </c>
      <c r="H15" s="285"/>
      <c r="I15" s="341" t="s">
        <v>126</v>
      </c>
      <c r="J15" s="286"/>
      <c r="K15" s="282"/>
      <c r="L15" s="283" t="s">
        <v>135</v>
      </c>
      <c r="M15" s="282"/>
      <c r="N15" s="287" t="s">
        <v>136</v>
      </c>
      <c r="O15" s="273"/>
    </row>
    <row r="16" spans="1:150" ht="5" customHeight="1" thickBot="1" x14ac:dyDescent="0.2">
      <c r="B16" s="259"/>
      <c r="C16" s="288"/>
      <c r="D16" s="289"/>
      <c r="E16" s="290"/>
      <c r="F16" s="289"/>
      <c r="G16" s="290"/>
      <c r="H16" s="290"/>
      <c r="I16" s="357"/>
      <c r="J16" s="291" t="s">
        <v>0</v>
      </c>
      <c r="K16" s="289"/>
      <c r="L16" s="290"/>
      <c r="M16" s="289"/>
      <c r="N16" s="292"/>
      <c r="O16" s="273"/>
    </row>
    <row r="17" spans="2:15" ht="72" thickTop="1" thickBot="1" x14ac:dyDescent="0.2">
      <c r="B17" s="259"/>
      <c r="C17" s="293" t="s">
        <v>137</v>
      </c>
      <c r="D17" s="268"/>
      <c r="E17" s="269" t="s">
        <v>138</v>
      </c>
      <c r="F17" s="294"/>
      <c r="G17" s="269" t="s">
        <v>139</v>
      </c>
      <c r="H17" s="294"/>
      <c r="I17" s="358" t="s">
        <v>126</v>
      </c>
      <c r="J17" s="295" t="s">
        <v>0</v>
      </c>
      <c r="K17" s="294"/>
      <c r="L17" s="269" t="s">
        <v>140</v>
      </c>
      <c r="M17" s="294"/>
      <c r="N17" s="296" t="s">
        <v>141</v>
      </c>
      <c r="O17" s="273"/>
    </row>
    <row r="18" spans="2:15" ht="57" customHeight="1" thickBot="1" x14ac:dyDescent="0.2">
      <c r="B18" s="259"/>
      <c r="C18" s="297"/>
      <c r="D18" s="298"/>
      <c r="E18" s="299" t="s">
        <v>142</v>
      </c>
      <c r="F18" s="300"/>
      <c r="G18" s="301" t="s">
        <v>143</v>
      </c>
      <c r="H18" s="300"/>
      <c r="I18" s="359" t="s">
        <v>126</v>
      </c>
      <c r="J18" s="302" t="s">
        <v>0</v>
      </c>
      <c r="K18" s="298"/>
      <c r="L18" s="299" t="s">
        <v>144</v>
      </c>
      <c r="M18" s="298"/>
      <c r="N18" s="303" t="s">
        <v>145</v>
      </c>
      <c r="O18" s="273"/>
    </row>
    <row r="19" spans="2:15" ht="57" customHeight="1" thickTop="1" thickBot="1" x14ac:dyDescent="0.2">
      <c r="B19" s="259"/>
      <c r="C19" s="304"/>
      <c r="D19" s="289"/>
      <c r="E19" s="305" t="s">
        <v>146</v>
      </c>
      <c r="F19" s="289"/>
      <c r="G19" s="306" t="s">
        <v>147</v>
      </c>
      <c r="H19" s="289"/>
      <c r="I19" s="360" t="s">
        <v>126</v>
      </c>
      <c r="J19" s="307" t="s">
        <v>0</v>
      </c>
      <c r="K19" s="289"/>
      <c r="L19" s="308"/>
      <c r="M19" s="289"/>
      <c r="N19" s="309"/>
      <c r="O19" s="273"/>
    </row>
    <row r="20" spans="2:15" ht="8" customHeight="1" thickTop="1" thickBot="1" x14ac:dyDescent="0.2">
      <c r="B20" s="259"/>
      <c r="C20" s="310"/>
      <c r="D20" s="289"/>
      <c r="E20" s="290"/>
      <c r="F20" s="289"/>
      <c r="G20" s="289"/>
      <c r="H20" s="289"/>
      <c r="I20" s="357" t="s">
        <v>0</v>
      </c>
      <c r="J20" s="291"/>
      <c r="K20" s="289"/>
      <c r="L20" s="290"/>
      <c r="M20" s="289"/>
      <c r="N20" s="292"/>
      <c r="O20" s="273"/>
    </row>
    <row r="21" spans="2:15" ht="44" thickTop="1" thickBot="1" x14ac:dyDescent="0.2">
      <c r="B21" s="259"/>
      <c r="C21" s="293" t="s">
        <v>148</v>
      </c>
      <c r="D21" s="270"/>
      <c r="E21" s="269" t="s">
        <v>149</v>
      </c>
      <c r="F21" s="270"/>
      <c r="G21" s="269" t="s">
        <v>150</v>
      </c>
      <c r="H21" s="270"/>
      <c r="I21" s="358" t="s">
        <v>126</v>
      </c>
      <c r="J21" s="311" t="s">
        <v>151</v>
      </c>
      <c r="K21" s="270"/>
      <c r="L21" s="269" t="s">
        <v>152</v>
      </c>
      <c r="M21" s="270"/>
      <c r="N21" s="296" t="s">
        <v>153</v>
      </c>
      <c r="O21" s="273"/>
    </row>
    <row r="22" spans="2:15" ht="57" thickBot="1" x14ac:dyDescent="0.2">
      <c r="B22" s="259"/>
      <c r="C22" s="312"/>
      <c r="D22" s="282"/>
      <c r="E22" s="313" t="s">
        <v>154</v>
      </c>
      <c r="F22" s="282"/>
      <c r="G22" s="312" t="s">
        <v>155</v>
      </c>
      <c r="H22" s="282"/>
      <c r="I22" s="314" t="s">
        <v>126</v>
      </c>
      <c r="J22" s="315" t="s">
        <v>151</v>
      </c>
      <c r="K22" s="282"/>
      <c r="L22" s="312" t="s">
        <v>156</v>
      </c>
      <c r="M22" s="282"/>
      <c r="N22" s="312" t="s">
        <v>157</v>
      </c>
      <c r="O22" s="273"/>
    </row>
    <row r="23" spans="2:15" ht="43" thickBot="1" x14ac:dyDescent="0.2">
      <c r="B23" s="259"/>
      <c r="C23" s="312"/>
      <c r="D23" s="282"/>
      <c r="E23" s="312" t="s">
        <v>158</v>
      </c>
      <c r="F23" s="282"/>
      <c r="G23" s="312" t="s">
        <v>197</v>
      </c>
      <c r="H23" s="282"/>
      <c r="I23" s="314" t="s">
        <v>126</v>
      </c>
      <c r="J23" s="316" t="s">
        <v>159</v>
      </c>
      <c r="K23" s="282"/>
      <c r="L23" s="312" t="s">
        <v>160</v>
      </c>
      <c r="M23" s="282"/>
      <c r="N23" s="312" t="s">
        <v>161</v>
      </c>
      <c r="O23" s="273"/>
    </row>
    <row r="24" spans="2:15" ht="45" thickBot="1" x14ac:dyDescent="0.2">
      <c r="B24" s="259"/>
      <c r="C24" s="317"/>
      <c r="D24" s="282"/>
      <c r="E24" s="281" t="s">
        <v>162</v>
      </c>
      <c r="F24" s="282"/>
      <c r="G24" s="284" t="s">
        <v>163</v>
      </c>
      <c r="H24" s="282"/>
      <c r="I24" s="361" t="s">
        <v>126</v>
      </c>
      <c r="J24" s="318" t="s">
        <v>151</v>
      </c>
      <c r="K24" s="282"/>
      <c r="L24" s="283" t="s">
        <v>164</v>
      </c>
      <c r="M24" s="282"/>
      <c r="N24" s="287" t="s">
        <v>165</v>
      </c>
      <c r="O24" s="273"/>
    </row>
    <row r="25" spans="2:15" ht="57" thickBot="1" x14ac:dyDescent="0.2">
      <c r="B25" s="259"/>
      <c r="C25" s="317"/>
      <c r="D25" s="282"/>
      <c r="E25" s="281" t="s">
        <v>166</v>
      </c>
      <c r="F25" s="282"/>
      <c r="G25" s="352" t="s">
        <v>198</v>
      </c>
      <c r="H25" s="282"/>
      <c r="I25" s="361" t="s">
        <v>126</v>
      </c>
      <c r="J25" s="318" t="s">
        <v>159</v>
      </c>
      <c r="K25" s="282"/>
      <c r="L25" s="283" t="s">
        <v>167</v>
      </c>
      <c r="M25" s="282"/>
      <c r="N25" s="319" t="s">
        <v>168</v>
      </c>
      <c r="O25" s="273"/>
    </row>
    <row r="26" spans="2:15" ht="62" customHeight="1" thickBot="1" x14ac:dyDescent="0.2">
      <c r="B26" s="259"/>
      <c r="C26" s="320"/>
      <c r="D26" s="282"/>
      <c r="E26" s="281" t="s">
        <v>169</v>
      </c>
      <c r="F26" s="282"/>
      <c r="G26" s="312" t="s">
        <v>170</v>
      </c>
      <c r="H26" s="282"/>
      <c r="I26" s="362" t="s">
        <v>126</v>
      </c>
      <c r="J26" s="315" t="s">
        <v>151</v>
      </c>
      <c r="K26" s="282"/>
      <c r="L26" s="321"/>
      <c r="M26" s="282"/>
      <c r="N26" s="322"/>
      <c r="O26" s="273"/>
    </row>
    <row r="27" spans="2:15" ht="71" thickBot="1" x14ac:dyDescent="0.2">
      <c r="B27" s="259"/>
      <c r="C27" s="312"/>
      <c r="D27" s="282"/>
      <c r="E27" s="312" t="s">
        <v>171</v>
      </c>
      <c r="F27" s="282"/>
      <c r="G27" s="284" t="s">
        <v>172</v>
      </c>
      <c r="H27" s="282"/>
      <c r="I27" s="314" t="s">
        <v>126</v>
      </c>
      <c r="J27" s="315" t="s">
        <v>159</v>
      </c>
      <c r="K27" s="282"/>
      <c r="L27" s="312" t="s">
        <v>173</v>
      </c>
      <c r="M27" s="282"/>
      <c r="N27" s="323" t="s">
        <v>174</v>
      </c>
      <c r="O27" s="273"/>
    </row>
    <row r="28" spans="2:15" ht="5" customHeight="1" thickBot="1" x14ac:dyDescent="0.2">
      <c r="B28" s="259"/>
      <c r="C28" s="324"/>
      <c r="D28" s="289"/>
      <c r="E28" s="290"/>
      <c r="F28" s="289"/>
      <c r="G28" s="290"/>
      <c r="H28" s="289"/>
      <c r="I28" s="325"/>
      <c r="J28" s="326"/>
      <c r="K28" s="289"/>
      <c r="L28" s="290"/>
      <c r="M28" s="289"/>
      <c r="N28" s="327"/>
      <c r="O28" s="273"/>
    </row>
    <row r="29" spans="2:15" ht="57" customHeight="1" thickBot="1" x14ac:dyDescent="0.2">
      <c r="B29" s="259"/>
      <c r="C29" s="328" t="s">
        <v>175</v>
      </c>
      <c r="D29" s="282"/>
      <c r="E29" s="329" t="s">
        <v>176</v>
      </c>
      <c r="F29" s="282"/>
      <c r="G29" s="329" t="s">
        <v>177</v>
      </c>
      <c r="H29" s="282"/>
      <c r="I29" s="363" t="s">
        <v>126</v>
      </c>
      <c r="J29" s="330" t="s">
        <v>0</v>
      </c>
      <c r="K29" s="282"/>
      <c r="L29" s="329" t="s">
        <v>178</v>
      </c>
      <c r="M29" s="282"/>
      <c r="N29" s="331" t="s">
        <v>179</v>
      </c>
      <c r="O29" s="273"/>
    </row>
    <row r="30" spans="2:15" ht="57" customHeight="1" thickBot="1" x14ac:dyDescent="0.2">
      <c r="B30" s="259"/>
      <c r="C30" s="332"/>
      <c r="D30" s="282"/>
      <c r="E30" s="333" t="s">
        <v>180</v>
      </c>
      <c r="F30" s="282"/>
      <c r="G30" s="333" t="s">
        <v>181</v>
      </c>
      <c r="H30" s="282"/>
      <c r="I30" s="361" t="s">
        <v>126</v>
      </c>
      <c r="J30" s="334" t="s">
        <v>0</v>
      </c>
      <c r="K30" s="282"/>
      <c r="L30" s="333" t="s">
        <v>178</v>
      </c>
      <c r="M30" s="282"/>
      <c r="N30" s="335" t="s">
        <v>179</v>
      </c>
      <c r="O30" s="273"/>
    </row>
    <row r="31" spans="2:15" ht="60" customHeight="1" thickBot="1" x14ac:dyDescent="0.2">
      <c r="B31" s="259"/>
      <c r="C31" s="332" t="s">
        <v>0</v>
      </c>
      <c r="D31" s="282" t="s">
        <v>0</v>
      </c>
      <c r="E31" s="333" t="s">
        <v>182</v>
      </c>
      <c r="F31" s="282"/>
      <c r="G31" s="333" t="s">
        <v>183</v>
      </c>
      <c r="H31" s="282"/>
      <c r="I31" s="361" t="s">
        <v>126</v>
      </c>
      <c r="J31" s="334" t="s">
        <v>0</v>
      </c>
      <c r="K31" s="282"/>
      <c r="L31" s="333" t="s">
        <v>178</v>
      </c>
      <c r="M31" s="282"/>
      <c r="N31" s="335" t="s">
        <v>179</v>
      </c>
      <c r="O31" s="273"/>
    </row>
    <row r="32" spans="2:15" ht="60" customHeight="1" thickBot="1" x14ac:dyDescent="0.2">
      <c r="B32" s="259"/>
      <c r="C32" s="336"/>
      <c r="D32" s="275"/>
      <c r="E32" s="337" t="s">
        <v>184</v>
      </c>
      <c r="F32" s="275"/>
      <c r="G32" s="338" t="s">
        <v>185</v>
      </c>
      <c r="H32" s="275"/>
      <c r="I32" s="364" t="s">
        <v>126</v>
      </c>
      <c r="J32" s="339" t="s">
        <v>0</v>
      </c>
      <c r="K32" s="275"/>
      <c r="L32" s="337" t="s">
        <v>186</v>
      </c>
      <c r="M32" s="275"/>
      <c r="N32" s="340" t="s">
        <v>187</v>
      </c>
      <c r="O32" s="273"/>
    </row>
    <row r="33" spans="2:15" ht="99" thickBot="1" x14ac:dyDescent="0.2">
      <c r="B33" s="259"/>
      <c r="C33" s="317"/>
      <c r="D33" s="282"/>
      <c r="E33" s="283" t="s">
        <v>188</v>
      </c>
      <c r="F33" s="282"/>
      <c r="G33" s="284" t="s">
        <v>189</v>
      </c>
      <c r="H33" s="282"/>
      <c r="I33" s="341" t="s">
        <v>126</v>
      </c>
      <c r="J33" s="342" t="s">
        <v>0</v>
      </c>
      <c r="K33" s="282"/>
      <c r="L33" s="283" t="s">
        <v>190</v>
      </c>
      <c r="M33" s="282"/>
      <c r="N33" s="319" t="s">
        <v>191</v>
      </c>
      <c r="O33" s="273"/>
    </row>
    <row r="34" spans="2:15" ht="57" thickBot="1" x14ac:dyDescent="0.2">
      <c r="B34" s="259"/>
      <c r="C34" s="317"/>
      <c r="D34" s="282"/>
      <c r="E34" s="283" t="s">
        <v>192</v>
      </c>
      <c r="F34" s="282"/>
      <c r="G34" s="284" t="s">
        <v>193</v>
      </c>
      <c r="H34" s="282"/>
      <c r="I34" s="341" t="s">
        <v>126</v>
      </c>
      <c r="J34" s="342" t="s">
        <v>0</v>
      </c>
      <c r="K34" s="282"/>
      <c r="L34" s="283" t="s">
        <v>194</v>
      </c>
      <c r="M34" s="282"/>
      <c r="N34" s="319" t="s">
        <v>195</v>
      </c>
      <c r="O34" s="273"/>
    </row>
    <row r="35" spans="2:15" ht="5" customHeight="1" thickBot="1" x14ac:dyDescent="0.2">
      <c r="B35" s="343"/>
      <c r="C35" s="344"/>
      <c r="D35" s="344"/>
      <c r="E35" s="344"/>
      <c r="F35" s="344"/>
      <c r="G35" s="344"/>
      <c r="H35" s="344"/>
      <c r="I35" s="345">
        <v>2.5432349949135302E-2</v>
      </c>
      <c r="J35" s="346">
        <v>1.34</v>
      </c>
      <c r="K35" s="344"/>
      <c r="L35" s="344"/>
      <c r="M35" s="344"/>
      <c r="N35" s="344"/>
      <c r="O35" s="347"/>
    </row>
    <row r="36" spans="2:15" ht="14" thickTop="1" x14ac:dyDescent="0.15">
      <c r="C36" s="348"/>
      <c r="D36" s="348"/>
      <c r="E36" s="348"/>
      <c r="F36" s="348"/>
      <c r="G36" s="348"/>
      <c r="H36" s="348"/>
      <c r="I36" s="348"/>
      <c r="J36" s="348"/>
      <c r="K36" s="348"/>
      <c r="L36" s="348"/>
      <c r="M36" s="348"/>
      <c r="N36" s="348"/>
      <c r="O36" s="348"/>
    </row>
    <row r="37" spans="2:15" x14ac:dyDescent="0.15">
      <c r="C37" s="348"/>
      <c r="D37" s="348"/>
      <c r="E37" s="348"/>
      <c r="F37" s="348"/>
      <c r="G37" s="348"/>
      <c r="H37" s="348"/>
      <c r="I37" s="348"/>
      <c r="J37" s="348"/>
      <c r="K37" s="348"/>
      <c r="L37" s="348"/>
      <c r="M37" s="348"/>
      <c r="N37" s="348"/>
      <c r="O37" s="348"/>
    </row>
    <row r="38" spans="2:15" x14ac:dyDescent="0.15">
      <c r="C38" s="348"/>
      <c r="D38" s="348"/>
      <c r="E38" s="348"/>
      <c r="F38" s="348"/>
      <c r="G38" s="348"/>
      <c r="H38" s="348"/>
      <c r="I38" s="348"/>
      <c r="J38" s="348"/>
      <c r="K38" s="348"/>
      <c r="L38" s="348"/>
      <c r="M38" s="348"/>
      <c r="N38" s="348"/>
      <c r="O38" s="348"/>
    </row>
    <row r="39" spans="2:15" x14ac:dyDescent="0.15">
      <c r="C39" s="348"/>
      <c r="D39" s="348"/>
      <c r="E39" s="348"/>
      <c r="F39" s="348"/>
      <c r="G39" s="348"/>
      <c r="H39" s="348"/>
      <c r="I39" s="348"/>
      <c r="J39" s="348"/>
      <c r="K39" s="348"/>
      <c r="L39" s="348"/>
      <c r="M39" s="348"/>
      <c r="N39" s="348"/>
      <c r="O39" s="348"/>
    </row>
    <row r="40" spans="2:15" x14ac:dyDescent="0.15">
      <c r="C40" s="348"/>
      <c r="D40" s="348"/>
      <c r="E40" s="348"/>
      <c r="F40" s="348"/>
      <c r="G40" s="348"/>
      <c r="H40" s="348"/>
      <c r="I40" s="348"/>
      <c r="J40" s="348"/>
      <c r="K40" s="348"/>
      <c r="L40" s="348"/>
      <c r="M40" s="348"/>
      <c r="N40" s="348"/>
      <c r="O40" s="348"/>
    </row>
    <row r="41" spans="2:15" x14ac:dyDescent="0.15">
      <c r="C41" s="348"/>
      <c r="D41" s="348"/>
      <c r="E41" s="348"/>
      <c r="F41" s="348"/>
      <c r="G41" s="348"/>
      <c r="H41" s="348"/>
      <c r="I41" s="348"/>
      <c r="J41" s="348"/>
      <c r="K41" s="348"/>
      <c r="L41" s="348"/>
      <c r="M41" s="348"/>
      <c r="N41" s="348"/>
      <c r="O41" s="348"/>
    </row>
    <row r="42" spans="2:15" x14ac:dyDescent="0.15">
      <c r="C42" s="348"/>
      <c r="D42" s="348"/>
      <c r="E42" s="348"/>
      <c r="F42" s="348"/>
      <c r="G42" s="348"/>
      <c r="H42" s="348"/>
      <c r="I42" s="348"/>
      <c r="J42" s="348"/>
      <c r="K42" s="348"/>
      <c r="L42" s="348"/>
      <c r="M42" s="348"/>
      <c r="N42" s="348"/>
      <c r="O42" s="348"/>
    </row>
    <row r="43" spans="2:15" x14ac:dyDescent="0.15">
      <c r="C43" s="348"/>
      <c r="D43" s="348"/>
      <c r="E43" s="348"/>
      <c r="F43" s="348"/>
      <c r="G43" s="348"/>
      <c r="H43" s="348"/>
      <c r="I43" s="348"/>
      <c r="J43" s="348"/>
      <c r="K43" s="348"/>
      <c r="L43" s="348"/>
      <c r="M43" s="348"/>
      <c r="N43" s="348"/>
      <c r="O43" s="348"/>
    </row>
    <row r="44" spans="2:15" x14ac:dyDescent="0.15">
      <c r="C44" s="348"/>
      <c r="D44" s="348"/>
      <c r="E44" s="348"/>
      <c r="F44" s="348"/>
      <c r="G44" s="348"/>
      <c r="H44" s="348"/>
      <c r="I44" s="348"/>
      <c r="J44" s="348"/>
      <c r="K44" s="348"/>
      <c r="L44" s="348"/>
      <c r="M44" s="348"/>
      <c r="N44" s="348"/>
      <c r="O44" s="348"/>
    </row>
    <row r="45" spans="2:15" x14ac:dyDescent="0.15">
      <c r="C45" s="348"/>
      <c r="D45" s="348"/>
      <c r="E45" s="348"/>
      <c r="F45" s="348"/>
      <c r="G45" s="348"/>
      <c r="H45" s="348"/>
      <c r="I45" s="348"/>
      <c r="J45" s="348"/>
      <c r="K45" s="348"/>
      <c r="L45" s="348"/>
      <c r="M45" s="348"/>
      <c r="N45" s="348"/>
      <c r="O45" s="348"/>
    </row>
    <row r="46" spans="2:15" x14ac:dyDescent="0.15">
      <c r="C46" s="348"/>
      <c r="D46" s="348"/>
      <c r="E46" s="348"/>
      <c r="F46" s="348"/>
      <c r="G46" s="348"/>
      <c r="H46" s="348"/>
      <c r="I46" s="348"/>
      <c r="J46" s="348"/>
      <c r="K46" s="348"/>
      <c r="L46" s="348"/>
      <c r="M46" s="348"/>
      <c r="N46" s="348"/>
      <c r="O46" s="348"/>
    </row>
    <row r="47" spans="2:15" x14ac:dyDescent="0.15">
      <c r="C47" s="348"/>
      <c r="D47" s="348"/>
      <c r="E47" s="348"/>
      <c r="F47" s="348"/>
      <c r="G47" s="348"/>
      <c r="H47" s="348"/>
      <c r="I47" s="348"/>
      <c r="J47" s="348"/>
      <c r="K47" s="348"/>
      <c r="L47" s="348"/>
      <c r="M47" s="348"/>
      <c r="N47" s="348"/>
      <c r="O47" s="348"/>
    </row>
    <row r="48" spans="2:15" x14ac:dyDescent="0.15">
      <c r="C48" s="348"/>
      <c r="D48" s="348"/>
      <c r="E48" s="348"/>
      <c r="F48" s="348"/>
      <c r="G48" s="348"/>
      <c r="H48" s="348"/>
      <c r="I48" s="348"/>
      <c r="J48" s="348"/>
      <c r="K48" s="348"/>
      <c r="L48" s="348"/>
      <c r="M48" s="348"/>
      <c r="N48" s="348"/>
      <c r="O48" s="348"/>
    </row>
    <row r="49" spans="9:14" x14ac:dyDescent="0.15">
      <c r="N49" s="348"/>
    </row>
    <row r="54" spans="9:14" x14ac:dyDescent="0.15">
      <c r="I54" s="349"/>
      <c r="J54" s="349"/>
    </row>
    <row r="55" spans="9:14" x14ac:dyDescent="0.15">
      <c r="I55" s="349"/>
      <c r="J55" s="349"/>
    </row>
    <row r="56" spans="9:14" x14ac:dyDescent="0.15">
      <c r="I56" s="349"/>
      <c r="J56" s="349"/>
    </row>
    <row r="57" spans="9:14" x14ac:dyDescent="0.15">
      <c r="I57" s="349"/>
      <c r="J57" s="349"/>
    </row>
    <row r="58" spans="9:14" x14ac:dyDescent="0.15">
      <c r="I58" s="349"/>
      <c r="J58" s="349"/>
    </row>
    <row r="59" spans="9:14" x14ac:dyDescent="0.15">
      <c r="I59" s="349"/>
      <c r="J59" s="349"/>
    </row>
    <row r="60" spans="9:14" x14ac:dyDescent="0.15">
      <c r="I60" s="349"/>
      <c r="J60" s="349"/>
    </row>
    <row r="61" spans="9:14" x14ac:dyDescent="0.15">
      <c r="I61" s="349"/>
      <c r="J61" s="349"/>
    </row>
    <row r="62" spans="9:14" x14ac:dyDescent="0.15">
      <c r="I62" s="349"/>
      <c r="J62" s="349"/>
    </row>
    <row r="63" spans="9:14" x14ac:dyDescent="0.15">
      <c r="I63" s="349"/>
      <c r="J63" s="349"/>
    </row>
    <row r="64" spans="9:14" x14ac:dyDescent="0.15">
      <c r="I64" s="349"/>
      <c r="J64" s="349"/>
    </row>
    <row r="65" spans="9:10" x14ac:dyDescent="0.15">
      <c r="I65" s="349"/>
      <c r="J65" s="349"/>
    </row>
    <row r="66" spans="9:10" x14ac:dyDescent="0.15">
      <c r="I66" s="349"/>
      <c r="J66" s="349"/>
    </row>
    <row r="67" spans="9:10" x14ac:dyDescent="0.15">
      <c r="I67" s="349"/>
      <c r="J67" s="349"/>
    </row>
    <row r="68" spans="9:10" x14ac:dyDescent="0.15">
      <c r="I68" s="349"/>
      <c r="J68" s="349"/>
    </row>
    <row r="69" spans="9:10" x14ac:dyDescent="0.15">
      <c r="I69" s="349"/>
      <c r="J69" s="349"/>
    </row>
    <row r="70" spans="9:10" x14ac:dyDescent="0.15">
      <c r="I70" s="349"/>
      <c r="J70" s="349"/>
    </row>
    <row r="71" spans="9:10" x14ac:dyDescent="0.15">
      <c r="I71" s="349"/>
      <c r="J71" s="349"/>
    </row>
    <row r="72" spans="9:10" x14ac:dyDescent="0.15">
      <c r="I72" s="349"/>
      <c r="J72" s="349"/>
    </row>
    <row r="73" spans="9:10" x14ac:dyDescent="0.15">
      <c r="I73" s="349"/>
      <c r="J73" s="349"/>
    </row>
    <row r="74" spans="9:10" x14ac:dyDescent="0.15">
      <c r="I74" s="349"/>
      <c r="J74" s="349"/>
    </row>
    <row r="75" spans="9:10" x14ac:dyDescent="0.15">
      <c r="I75" s="349"/>
      <c r="J75" s="349"/>
    </row>
    <row r="76" spans="9:10" x14ac:dyDescent="0.15">
      <c r="I76" s="349"/>
      <c r="J76" s="349"/>
    </row>
    <row r="77" spans="9:10" x14ac:dyDescent="0.15">
      <c r="I77" s="349"/>
      <c r="J77" s="349"/>
    </row>
    <row r="78" spans="9:10" x14ac:dyDescent="0.15">
      <c r="I78" s="349"/>
      <c r="J78" s="349"/>
    </row>
    <row r="79" spans="9:10" x14ac:dyDescent="0.15">
      <c r="I79" s="349"/>
      <c r="J79" s="349"/>
    </row>
    <row r="80" spans="9:10" x14ac:dyDescent="0.15">
      <c r="I80" s="349"/>
      <c r="J80" s="349"/>
    </row>
    <row r="81" spans="9:10" x14ac:dyDescent="0.15">
      <c r="I81" s="349"/>
      <c r="J81" s="349"/>
    </row>
    <row r="82" spans="9:10" x14ac:dyDescent="0.15">
      <c r="I82" s="349"/>
      <c r="J82" s="349"/>
    </row>
    <row r="83" spans="9:10" x14ac:dyDescent="0.15">
      <c r="I83" s="349"/>
      <c r="J83" s="349"/>
    </row>
    <row r="84" spans="9:10" x14ac:dyDescent="0.15">
      <c r="I84" s="349"/>
      <c r="J84" s="349"/>
    </row>
    <row r="85" spans="9:10" x14ac:dyDescent="0.15">
      <c r="I85" s="349"/>
      <c r="J85" s="349"/>
    </row>
    <row r="86" spans="9:10" x14ac:dyDescent="0.15">
      <c r="I86" s="349"/>
      <c r="J86" s="349"/>
    </row>
    <row r="87" spans="9:10" x14ac:dyDescent="0.15">
      <c r="I87" s="349"/>
      <c r="J87" s="349"/>
    </row>
    <row r="88" spans="9:10" x14ac:dyDescent="0.15">
      <c r="I88" s="349"/>
      <c r="J88" s="349"/>
    </row>
    <row r="89" spans="9:10" x14ac:dyDescent="0.15">
      <c r="I89" s="349"/>
      <c r="J89" s="349"/>
    </row>
    <row r="90" spans="9:10" x14ac:dyDescent="0.15">
      <c r="I90" s="349"/>
      <c r="J90" s="349"/>
    </row>
    <row r="91" spans="9:10" x14ac:dyDescent="0.15">
      <c r="I91" s="349"/>
      <c r="J91" s="349"/>
    </row>
    <row r="92" spans="9:10" x14ac:dyDescent="0.15">
      <c r="I92" s="349"/>
      <c r="J92" s="349"/>
    </row>
    <row r="93" spans="9:10" x14ac:dyDescent="0.15">
      <c r="I93" s="349"/>
      <c r="J93" s="349"/>
    </row>
    <row r="94" spans="9:10" x14ac:dyDescent="0.15">
      <c r="I94" s="349"/>
      <c r="J94" s="349"/>
    </row>
    <row r="95" spans="9:10" x14ac:dyDescent="0.15">
      <c r="I95" s="349"/>
      <c r="J95" s="349"/>
    </row>
    <row r="96" spans="9:10" x14ac:dyDescent="0.15">
      <c r="I96" s="349"/>
      <c r="J96" s="349"/>
    </row>
    <row r="97" spans="9:10" x14ac:dyDescent="0.15">
      <c r="I97" s="349"/>
      <c r="J97" s="349"/>
    </row>
    <row r="98" spans="9:10" x14ac:dyDescent="0.15">
      <c r="I98" s="349"/>
      <c r="J98" s="349"/>
    </row>
    <row r="99" spans="9:10" x14ac:dyDescent="0.15">
      <c r="I99" s="349"/>
      <c r="J99" s="349"/>
    </row>
    <row r="100" spans="9:10" x14ac:dyDescent="0.15">
      <c r="I100" s="349"/>
      <c r="J100" s="349"/>
    </row>
    <row r="101" spans="9:10" x14ac:dyDescent="0.15">
      <c r="I101" s="349"/>
      <c r="J101" s="349"/>
    </row>
    <row r="102" spans="9:10" x14ac:dyDescent="0.15">
      <c r="I102" s="349"/>
      <c r="J102" s="349"/>
    </row>
    <row r="103" spans="9:10" x14ac:dyDescent="0.15">
      <c r="I103" s="349"/>
      <c r="J103" s="349"/>
    </row>
    <row r="104" spans="9:10" x14ac:dyDescent="0.15">
      <c r="I104" s="349"/>
      <c r="J104" s="349"/>
    </row>
    <row r="105" spans="9:10" x14ac:dyDescent="0.15">
      <c r="I105" s="349"/>
      <c r="J105" s="349"/>
    </row>
    <row r="106" spans="9:10" x14ac:dyDescent="0.15">
      <c r="I106" s="349"/>
      <c r="J106" s="349"/>
    </row>
    <row r="107" spans="9:10" x14ac:dyDescent="0.15">
      <c r="I107" s="349"/>
      <c r="J107" s="349"/>
    </row>
    <row r="108" spans="9:10" x14ac:dyDescent="0.15">
      <c r="I108" s="349"/>
      <c r="J108" s="349"/>
    </row>
    <row r="109" spans="9:10" x14ac:dyDescent="0.15">
      <c r="I109" s="349"/>
      <c r="J109" s="349"/>
    </row>
    <row r="110" spans="9:10" x14ac:dyDescent="0.15">
      <c r="I110" s="349"/>
      <c r="J110" s="349"/>
    </row>
    <row r="111" spans="9:10" x14ac:dyDescent="0.15">
      <c r="I111" s="349"/>
      <c r="J111" s="349"/>
    </row>
    <row r="112" spans="9:10" x14ac:dyDescent="0.15">
      <c r="I112" s="349"/>
      <c r="J112" s="349"/>
    </row>
    <row r="113" spans="9:10" x14ac:dyDescent="0.15">
      <c r="I113" s="349"/>
      <c r="J113" s="349"/>
    </row>
    <row r="114" spans="9:10" x14ac:dyDescent="0.15">
      <c r="I114" s="349"/>
      <c r="J114" s="349"/>
    </row>
    <row r="115" spans="9:10" x14ac:dyDescent="0.15">
      <c r="I115" s="349"/>
      <c r="J115" s="349"/>
    </row>
    <row r="116" spans="9:10" x14ac:dyDescent="0.15">
      <c r="I116" s="349"/>
      <c r="J116" s="349"/>
    </row>
    <row r="117" spans="9:10" x14ac:dyDescent="0.15">
      <c r="I117" s="349"/>
      <c r="J117" s="349"/>
    </row>
    <row r="118" spans="9:10" x14ac:dyDescent="0.15">
      <c r="I118" s="349"/>
      <c r="J118" s="349"/>
    </row>
    <row r="119" spans="9:10" x14ac:dyDescent="0.15">
      <c r="I119" s="349"/>
      <c r="J119" s="349"/>
    </row>
    <row r="120" spans="9:10" x14ac:dyDescent="0.15">
      <c r="I120" s="349"/>
      <c r="J120" s="349"/>
    </row>
    <row r="121" spans="9:10" x14ac:dyDescent="0.15">
      <c r="I121" s="349"/>
      <c r="J121" s="349"/>
    </row>
    <row r="122" spans="9:10" x14ac:dyDescent="0.15">
      <c r="I122" s="349"/>
      <c r="J122" s="349"/>
    </row>
    <row r="123" spans="9:10" x14ac:dyDescent="0.15">
      <c r="I123" s="349"/>
      <c r="J123" s="349"/>
    </row>
    <row r="124" spans="9:10" x14ac:dyDescent="0.15">
      <c r="I124" s="349"/>
      <c r="J124" s="349"/>
    </row>
    <row r="125" spans="9:10" x14ac:dyDescent="0.15">
      <c r="I125" s="349"/>
      <c r="J125" s="349"/>
    </row>
    <row r="126" spans="9:10" x14ac:dyDescent="0.15">
      <c r="I126" s="349"/>
      <c r="J126" s="349"/>
    </row>
    <row r="127" spans="9:10" x14ac:dyDescent="0.15">
      <c r="I127" s="349"/>
      <c r="J127" s="349"/>
    </row>
    <row r="128" spans="9:10" x14ac:dyDescent="0.15">
      <c r="I128" s="349"/>
      <c r="J128" s="349"/>
    </row>
    <row r="129" spans="9:10" x14ac:dyDescent="0.15">
      <c r="I129" s="349"/>
      <c r="J129" s="349"/>
    </row>
    <row r="130" spans="9:10" x14ac:dyDescent="0.15">
      <c r="I130" s="349"/>
      <c r="J130" s="349"/>
    </row>
    <row r="131" spans="9:10" x14ac:dyDescent="0.15">
      <c r="I131" s="349"/>
      <c r="J131" s="349"/>
    </row>
    <row r="132" spans="9:10" x14ac:dyDescent="0.15">
      <c r="I132" s="349"/>
      <c r="J132" s="349"/>
    </row>
    <row r="133" spans="9:10" x14ac:dyDescent="0.15">
      <c r="I133" s="349"/>
      <c r="J133" s="349"/>
    </row>
    <row r="134" spans="9:10" x14ac:dyDescent="0.15">
      <c r="I134" s="349"/>
      <c r="J134" s="349"/>
    </row>
    <row r="135" spans="9:10" x14ac:dyDescent="0.15">
      <c r="I135" s="349"/>
      <c r="J135" s="349"/>
    </row>
    <row r="136" spans="9:10" x14ac:dyDescent="0.15">
      <c r="I136" s="349"/>
      <c r="J136" s="349"/>
    </row>
    <row r="137" spans="9:10" x14ac:dyDescent="0.15">
      <c r="I137" s="349"/>
      <c r="J137" s="349"/>
    </row>
    <row r="138" spans="9:10" x14ac:dyDescent="0.15">
      <c r="I138" s="349"/>
      <c r="J138" s="349"/>
    </row>
    <row r="139" spans="9:10" x14ac:dyDescent="0.15">
      <c r="I139" s="349"/>
      <c r="J139" s="349"/>
    </row>
    <row r="140" spans="9:10" x14ac:dyDescent="0.15">
      <c r="I140" s="349"/>
      <c r="J140" s="349"/>
    </row>
    <row r="141" spans="9:10" x14ac:dyDescent="0.15">
      <c r="I141" s="349"/>
      <c r="J141" s="349"/>
    </row>
    <row r="142" spans="9:10" x14ac:dyDescent="0.15">
      <c r="I142" s="349"/>
      <c r="J142" s="349"/>
    </row>
    <row r="143" spans="9:10" x14ac:dyDescent="0.15">
      <c r="I143" s="349"/>
      <c r="J143" s="349"/>
    </row>
    <row r="144" spans="9:10" x14ac:dyDescent="0.15">
      <c r="I144" s="349"/>
      <c r="J144" s="349"/>
    </row>
    <row r="145" spans="9:10" x14ac:dyDescent="0.15">
      <c r="I145" s="349"/>
      <c r="J145" s="349"/>
    </row>
    <row r="146" spans="9:10" x14ac:dyDescent="0.15">
      <c r="I146" s="349"/>
      <c r="J146" s="349"/>
    </row>
    <row r="147" spans="9:10" x14ac:dyDescent="0.15">
      <c r="I147" s="349"/>
      <c r="J147" s="349"/>
    </row>
    <row r="148" spans="9:10" x14ac:dyDescent="0.15">
      <c r="I148" s="349"/>
      <c r="J148" s="349"/>
    </row>
    <row r="149" spans="9:10" x14ac:dyDescent="0.15">
      <c r="I149" s="349"/>
      <c r="J149" s="349"/>
    </row>
    <row r="150" spans="9:10" x14ac:dyDescent="0.15">
      <c r="I150" s="349"/>
      <c r="J150" s="349"/>
    </row>
    <row r="151" spans="9:10" x14ac:dyDescent="0.15">
      <c r="I151" s="349"/>
      <c r="J151" s="349"/>
    </row>
    <row r="152" spans="9:10" x14ac:dyDescent="0.15">
      <c r="I152" s="349"/>
      <c r="J152" s="349"/>
    </row>
    <row r="153" spans="9:10" x14ac:dyDescent="0.15">
      <c r="I153" s="349"/>
      <c r="J153" s="349"/>
    </row>
    <row r="154" spans="9:10" x14ac:dyDescent="0.15">
      <c r="I154" s="349"/>
      <c r="J154" s="349"/>
    </row>
    <row r="155" spans="9:10" x14ac:dyDescent="0.15">
      <c r="I155" s="349"/>
      <c r="J155" s="349"/>
    </row>
    <row r="156" spans="9:10" x14ac:dyDescent="0.15">
      <c r="I156" s="349"/>
      <c r="J156" s="349"/>
    </row>
    <row r="157" spans="9:10" x14ac:dyDescent="0.15">
      <c r="I157" s="349"/>
      <c r="J157" s="349"/>
    </row>
    <row r="158" spans="9:10" x14ac:dyDescent="0.15">
      <c r="I158" s="349"/>
      <c r="J158" s="349"/>
    </row>
    <row r="159" spans="9:10" x14ac:dyDescent="0.15">
      <c r="I159" s="349"/>
      <c r="J159" s="349"/>
    </row>
    <row r="160" spans="9:10" x14ac:dyDescent="0.15">
      <c r="I160" s="349"/>
      <c r="J160" s="349"/>
    </row>
    <row r="161" spans="9:10" x14ac:dyDescent="0.15">
      <c r="I161" s="349"/>
      <c r="J161" s="349"/>
    </row>
    <row r="162" spans="9:10" x14ac:dyDescent="0.15">
      <c r="I162" s="349"/>
      <c r="J162" s="349"/>
    </row>
    <row r="163" spans="9:10" x14ac:dyDescent="0.15">
      <c r="I163" s="349"/>
      <c r="J163" s="349"/>
    </row>
    <row r="164" spans="9:10" x14ac:dyDescent="0.15">
      <c r="I164" s="349"/>
      <c r="J164" s="349"/>
    </row>
    <row r="165" spans="9:10" x14ac:dyDescent="0.15">
      <c r="I165" s="349"/>
      <c r="J165" s="349"/>
    </row>
    <row r="166" spans="9:10" x14ac:dyDescent="0.15">
      <c r="I166" s="349"/>
      <c r="J166" s="349"/>
    </row>
    <row r="167" spans="9:10" x14ac:dyDescent="0.15">
      <c r="I167" s="349"/>
      <c r="J167" s="349"/>
    </row>
    <row r="168" spans="9:10" x14ac:dyDescent="0.15">
      <c r="I168" s="349"/>
      <c r="J168" s="349"/>
    </row>
    <row r="169" spans="9:10" x14ac:dyDescent="0.15">
      <c r="I169" s="349"/>
      <c r="J169" s="349"/>
    </row>
    <row r="170" spans="9:10" x14ac:dyDescent="0.15">
      <c r="I170" s="349"/>
      <c r="J170" s="349"/>
    </row>
    <row r="171" spans="9:10" x14ac:dyDescent="0.15">
      <c r="I171" s="349"/>
      <c r="J171" s="349"/>
    </row>
    <row r="172" spans="9:10" x14ac:dyDescent="0.15">
      <c r="I172" s="349"/>
      <c r="J172" s="349"/>
    </row>
    <row r="173" spans="9:10" x14ac:dyDescent="0.15">
      <c r="I173" s="349"/>
      <c r="J173" s="349"/>
    </row>
    <row r="174" spans="9:10" x14ac:dyDescent="0.15">
      <c r="I174" s="349"/>
      <c r="J174" s="349"/>
    </row>
    <row r="175" spans="9:10" x14ac:dyDescent="0.15">
      <c r="I175" s="349"/>
      <c r="J175" s="349"/>
    </row>
    <row r="176" spans="9:10" x14ac:dyDescent="0.15">
      <c r="I176" s="349"/>
      <c r="J176" s="349"/>
    </row>
    <row r="177" spans="9:10" x14ac:dyDescent="0.15">
      <c r="I177" s="349"/>
      <c r="J177" s="349"/>
    </row>
    <row r="178" spans="9:10" x14ac:dyDescent="0.15">
      <c r="I178" s="349"/>
      <c r="J178" s="349"/>
    </row>
    <row r="179" spans="9:10" x14ac:dyDescent="0.15">
      <c r="I179" s="349"/>
      <c r="J179" s="349"/>
    </row>
    <row r="180" spans="9:10" x14ac:dyDescent="0.15">
      <c r="I180" s="349"/>
      <c r="J180" s="349"/>
    </row>
    <row r="181" spans="9:10" x14ac:dyDescent="0.15">
      <c r="I181" s="349"/>
      <c r="J181" s="349"/>
    </row>
    <row r="182" spans="9:10" x14ac:dyDescent="0.15">
      <c r="I182" s="349"/>
      <c r="J182" s="349"/>
    </row>
  </sheetData>
  <sheetProtection algorithmName="SHA-512" hashValue="bI/ZXfTRwV3Pm8YRhdRvcMzv+e42dx06Ca5SJc4iz8Qptn6n9VRN4LoWzXzSBjnFlFvN/hnvp/W+tgxeFQ1S9Q==" saltValue="kCuZ6jIL7ltsIB4MNYssBQ==" spinCount="100000" sheet="1" objects="1" scenarios="1"/>
  <mergeCells count="10">
    <mergeCell ref="I7:I8"/>
    <mergeCell ref="J7:J8"/>
    <mergeCell ref="L7:L8"/>
    <mergeCell ref="I11:J11"/>
    <mergeCell ref="C2:G2"/>
    <mergeCell ref="C3:G3"/>
    <mergeCell ref="C4:G4"/>
    <mergeCell ref="C7:C8"/>
    <mergeCell ref="E7:E8"/>
    <mergeCell ref="G7:G8"/>
  </mergeCells>
  <pageMargins left="0.75" right="0.75" top="1" bottom="1" header="0.4921259845" footer="0.4921259845"/>
  <pageSetup paperSize="11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Bilan début-fin</vt:lpstr>
      <vt:lpstr>État des Résultats</vt:lpstr>
      <vt:lpstr>Tableau de trésorerie</vt:lpstr>
      <vt:lpstr>Ind. de performance</vt:lpstr>
      <vt:lpstr>'Bilan début-fin'!Zone_d_impression</vt:lpstr>
      <vt:lpstr>'État des Résultats'!Zone_d_impression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2022-03-13T18:19:55Z</dcterms:created>
  <dcterms:modified xsi:type="dcterms:W3CDTF">2022-04-08T16:48:45Z</dcterms:modified>
</cp:coreProperties>
</file>