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autoCompressPictures="0"/>
  <mc:AlternateContent xmlns:mc="http://schemas.openxmlformats.org/markup-compatibility/2006">
    <mc:Choice Requires="x15">
      <x15ac:absPath xmlns:x15ac="http://schemas.microsoft.com/office/spreadsheetml/2010/11/ac" url="/Users/christianlatour/Library/Mobile Documents/com~apple~CloudDocs/COURS MÉRICI/Hiver 2023/Finance gaganante (430-853-ME)/9029-1881 Québec inc./1996/"/>
    </mc:Choice>
  </mc:AlternateContent>
  <xr:revisionPtr revIDLastSave="0" documentId="8_{E1234C08-B640-464B-A09F-E2343230BB2F}" xr6:coauthVersionLast="47" xr6:coauthVersionMax="47" xr10:uidLastSave="{00000000-0000-0000-0000-000000000000}"/>
  <bookViews>
    <workbookView xWindow="240" yWindow="500" windowWidth="50960" windowHeight="20040" tabRatio="775" activeTab="4" xr2:uid="{00000000-000D-0000-FFFF-FFFF00000000}"/>
  </bookViews>
  <sheets>
    <sheet name="Bilan_d'ouverture" sheetId="2" r:id="rId1"/>
    <sheet name="État des Résultats" sheetId="4" r:id="rId2"/>
    <sheet name="Bilan_de_fermeture" sheetId="6" r:id="rId3"/>
    <sheet name="Tableau de trésorerie" sheetId="7" r:id="rId4"/>
    <sheet name="Ind. de performance" sheetId="9" r:id="rId5"/>
  </sheets>
  <definedNames>
    <definedName name="image1" localSheetId="2">#REF!</definedName>
    <definedName name="image1" localSheetId="1">#REF!</definedName>
    <definedName name="image1" localSheetId="4">#REF!</definedName>
    <definedName name="image1" localSheetId="3">#REF!</definedName>
    <definedName name="image1">#REF!</definedName>
    <definedName name="image2" localSheetId="2">#REF!</definedName>
    <definedName name="image2" localSheetId="4">#REF!</definedName>
    <definedName name="image2" localSheetId="3">#REF!</definedName>
    <definedName name="image2">#REF!</definedName>
    <definedName name="_xlnm.Print_Area" localSheetId="1">'État des Résultats'!$C$2:$AQ$47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9" l="1"/>
  <c r="C2" i="9"/>
  <c r="K83" i="6"/>
  <c r="I91" i="7"/>
  <c r="B120" i="7"/>
  <c r="B119" i="7"/>
  <c r="B117" i="7"/>
  <c r="C114" i="7"/>
  <c r="C113" i="7"/>
  <c r="C112" i="7"/>
  <c r="C111" i="7"/>
  <c r="C110" i="7"/>
  <c r="C109" i="7"/>
  <c r="C107" i="7"/>
  <c r="B114" i="7"/>
  <c r="B113" i="7"/>
  <c r="B112" i="7"/>
  <c r="B111" i="7"/>
  <c r="B110" i="7"/>
  <c r="B109" i="7"/>
  <c r="B107" i="7"/>
  <c r="C104" i="7"/>
  <c r="C103" i="7"/>
  <c r="C102" i="7"/>
  <c r="C101" i="7"/>
  <c r="C100" i="7"/>
  <c r="C98" i="7"/>
  <c r="B104" i="7"/>
  <c r="B103" i="7"/>
  <c r="B102" i="7"/>
  <c r="B101" i="7"/>
  <c r="B100" i="7"/>
  <c r="B98" i="7"/>
  <c r="H91" i="7"/>
  <c r="G91" i="7"/>
  <c r="G90" i="7"/>
  <c r="C90" i="7"/>
  <c r="C89" i="7"/>
  <c r="B90" i="7"/>
  <c r="B89" i="7"/>
  <c r="C87" i="7"/>
  <c r="B87" i="7"/>
  <c r="H85" i="7"/>
  <c r="G85" i="7"/>
  <c r="C84" i="7"/>
  <c r="C83" i="7"/>
  <c r="B84" i="7"/>
  <c r="B83" i="7"/>
  <c r="B81" i="7"/>
  <c r="H72" i="7"/>
  <c r="H63" i="7"/>
  <c r="I63" i="7" s="1"/>
  <c r="G72" i="7"/>
  <c r="C71" i="7"/>
  <c r="C70" i="7"/>
  <c r="C69" i="7"/>
  <c r="C68" i="7"/>
  <c r="C67" i="7"/>
  <c r="B71" i="7"/>
  <c r="B70" i="7"/>
  <c r="B69" i="7"/>
  <c r="B68" i="7"/>
  <c r="B67" i="7"/>
  <c r="B65" i="7"/>
  <c r="G63" i="7"/>
  <c r="C62" i="7"/>
  <c r="C61" i="7"/>
  <c r="C60" i="7"/>
  <c r="C59" i="7"/>
  <c r="C57" i="7"/>
  <c r="B62" i="7"/>
  <c r="B61" i="7"/>
  <c r="B60" i="7"/>
  <c r="B59" i="7"/>
  <c r="B57" i="7"/>
  <c r="H55" i="7"/>
  <c r="I55" i="7" s="1"/>
  <c r="G55" i="7"/>
  <c r="C52" i="7"/>
  <c r="B54" i="7"/>
  <c r="B53" i="7"/>
  <c r="B52" i="7"/>
  <c r="B51" i="7"/>
  <c r="C49" i="7"/>
  <c r="B49" i="7"/>
  <c r="B18" i="6"/>
  <c r="B17" i="6"/>
  <c r="B16" i="6"/>
  <c r="B15" i="6"/>
  <c r="B14" i="6"/>
  <c r="C87" i="6"/>
  <c r="C85" i="6"/>
  <c r="B83" i="6"/>
  <c r="B82" i="6"/>
  <c r="B81" i="6"/>
  <c r="C83" i="6"/>
  <c r="C82" i="6"/>
  <c r="C81" i="6"/>
  <c r="B73" i="6"/>
  <c r="B72" i="6"/>
  <c r="B71" i="6"/>
  <c r="C73" i="6"/>
  <c r="C72" i="6"/>
  <c r="C71" i="6"/>
  <c r="B67" i="6"/>
  <c r="B66" i="6"/>
  <c r="B65" i="6"/>
  <c r="B64" i="6"/>
  <c r="B63" i="6"/>
  <c r="B62" i="6"/>
  <c r="C67" i="6"/>
  <c r="C66" i="6"/>
  <c r="C65" i="6"/>
  <c r="C64" i="6"/>
  <c r="C63" i="6"/>
  <c r="C62" i="6"/>
  <c r="B54" i="6"/>
  <c r="B53" i="6"/>
  <c r="B52" i="6"/>
  <c r="B51" i="6"/>
  <c r="B50" i="6"/>
  <c r="B48" i="6"/>
  <c r="B47" i="6"/>
  <c r="B46" i="6"/>
  <c r="B45" i="6"/>
  <c r="B44" i="6"/>
  <c r="B43" i="6"/>
  <c r="B42" i="6"/>
  <c r="B41" i="6"/>
  <c r="B40" i="6"/>
  <c r="B39" i="6"/>
  <c r="B38" i="6"/>
  <c r="B37" i="6"/>
  <c r="B33" i="6"/>
  <c r="B32" i="6"/>
  <c r="B31" i="6"/>
  <c r="C35" i="6"/>
  <c r="B30" i="6"/>
  <c r="B28" i="6"/>
  <c r="B24" i="6"/>
  <c r="B23" i="6"/>
  <c r="B22" i="6"/>
  <c r="B21" i="6"/>
  <c r="B20" i="6"/>
  <c r="B12" i="6"/>
  <c r="B11" i="6"/>
  <c r="B10" i="6"/>
  <c r="B9" i="6"/>
  <c r="C58" i="6"/>
  <c r="C56" i="6"/>
  <c r="C54" i="6"/>
  <c r="C53" i="6"/>
  <c r="C120" i="7" s="1"/>
  <c r="C52" i="6"/>
  <c r="C51" i="6"/>
  <c r="C119" i="7" s="1"/>
  <c r="C50" i="6"/>
  <c r="C117" i="7" s="1"/>
  <c r="C48" i="6"/>
  <c r="C47" i="6"/>
  <c r="C46" i="6"/>
  <c r="C45" i="6"/>
  <c r="C44" i="6"/>
  <c r="C43" i="6"/>
  <c r="C42" i="6"/>
  <c r="C41" i="6"/>
  <c r="C40" i="6"/>
  <c r="C39" i="6"/>
  <c r="C38" i="6"/>
  <c r="C37" i="6"/>
  <c r="C33" i="6"/>
  <c r="C32" i="6"/>
  <c r="C31" i="6"/>
  <c r="C30" i="6"/>
  <c r="C29" i="6"/>
  <c r="C28" i="6"/>
  <c r="C26" i="6"/>
  <c r="C24" i="6"/>
  <c r="C23" i="6"/>
  <c r="C22" i="6"/>
  <c r="C21" i="6"/>
  <c r="C20" i="6"/>
  <c r="C18" i="6"/>
  <c r="C54" i="7" s="1"/>
  <c r="C17" i="6"/>
  <c r="C53" i="7" s="1"/>
  <c r="C16" i="6"/>
  <c r="C15" i="6"/>
  <c r="C51" i="7" s="1"/>
  <c r="C14" i="6"/>
  <c r="C12" i="6"/>
  <c r="C11" i="6"/>
  <c r="C10" i="6"/>
  <c r="C9" i="6"/>
  <c r="J17" i="7"/>
  <c r="J35" i="7"/>
  <c r="J47" i="7"/>
  <c r="E15" i="4"/>
  <c r="F6" i="4" s="1"/>
  <c r="C7" i="7"/>
  <c r="K69" i="6"/>
  <c r="K75" i="6"/>
  <c r="I26" i="6"/>
  <c r="I35" i="6"/>
  <c r="I56" i="6"/>
  <c r="I56" i="2"/>
  <c r="I35" i="2"/>
  <c r="E21" i="4"/>
  <c r="E22" i="4" s="1"/>
  <c r="E24" i="4" s="1"/>
  <c r="E36" i="4"/>
  <c r="N12" i="2"/>
  <c r="J127" i="7" s="1"/>
  <c r="N12" i="6"/>
  <c r="J131" i="7" s="1"/>
  <c r="C81" i="7"/>
  <c r="C65" i="7"/>
  <c r="C45" i="7"/>
  <c r="C39" i="7"/>
  <c r="C34" i="7"/>
  <c r="C33" i="7"/>
  <c r="C29" i="7"/>
  <c r="C28" i="7"/>
  <c r="C27" i="7"/>
  <c r="C26" i="7"/>
  <c r="C25" i="7"/>
  <c r="C24" i="7"/>
  <c r="C23" i="7"/>
  <c r="C22" i="7"/>
  <c r="C21" i="7"/>
  <c r="C16" i="7"/>
  <c r="C15" i="7"/>
  <c r="C10" i="7"/>
  <c r="C9" i="7"/>
  <c r="C8" i="7"/>
  <c r="B37" i="7"/>
  <c r="B19" i="7"/>
  <c r="B13" i="7"/>
  <c r="B5" i="7"/>
  <c r="C2" i="4"/>
  <c r="B3" i="7" s="1"/>
  <c r="C35" i="7"/>
  <c r="K69" i="2"/>
  <c r="K75" i="2"/>
  <c r="K85" i="2"/>
  <c r="I26" i="2"/>
  <c r="F31" i="4" l="1"/>
  <c r="F45" i="4"/>
  <c r="E26" i="4"/>
  <c r="F26" i="4" s="1"/>
  <c r="F20" i="4"/>
  <c r="F41" i="4"/>
  <c r="F12" i="4"/>
  <c r="F21" i="4"/>
  <c r="F34" i="4"/>
  <c r="F40" i="4"/>
  <c r="F22" i="4"/>
  <c r="F28" i="4"/>
  <c r="F35" i="4"/>
  <c r="C9" i="4"/>
  <c r="F17" i="4"/>
  <c r="F29" i="4"/>
  <c r="F36" i="4"/>
  <c r="F30" i="4"/>
  <c r="I85" i="7"/>
  <c r="I72" i="7"/>
  <c r="K85" i="7"/>
  <c r="K47" i="7"/>
  <c r="J11" i="7"/>
  <c r="G121" i="7"/>
  <c r="K77" i="6"/>
  <c r="H121" i="7"/>
  <c r="H105" i="7"/>
  <c r="K63" i="7"/>
  <c r="I58" i="6"/>
  <c r="H115" i="7"/>
  <c r="K77" i="2"/>
  <c r="I58" i="2"/>
  <c r="I89" i="2" s="1"/>
  <c r="K87" i="2"/>
  <c r="K89" i="2" s="1"/>
  <c r="K92" i="2"/>
  <c r="K91" i="7"/>
  <c r="G105" i="7"/>
  <c r="G115" i="7"/>
  <c r="F24" i="4"/>
  <c r="J29" i="7"/>
  <c r="F11" i="4"/>
  <c r="F14" i="4"/>
  <c r="F32" i="4"/>
  <c r="F13" i="4"/>
  <c r="F33" i="4"/>
  <c r="E38" i="4" l="1"/>
  <c r="F38" i="4" s="1"/>
  <c r="I121" i="7"/>
  <c r="I115" i="7"/>
  <c r="I105" i="7"/>
  <c r="J43" i="7"/>
  <c r="K43" i="7" s="1"/>
  <c r="K55" i="7"/>
  <c r="K105" i="7"/>
  <c r="I89" i="6"/>
  <c r="K115" i="7"/>
  <c r="J93" i="7"/>
  <c r="K93" i="7" s="1"/>
  <c r="F15" i="4"/>
  <c r="E43" i="4"/>
  <c r="J123" i="7" l="1"/>
  <c r="F49" i="4"/>
  <c r="E47" i="4"/>
  <c r="F43" i="4"/>
  <c r="F47" i="4" l="1"/>
  <c r="H47" i="4"/>
  <c r="K85" i="6"/>
  <c r="K87" i="6" l="1"/>
  <c r="K89" i="6" s="1"/>
  <c r="K92" i="6" s="1"/>
  <c r="J74" i="7" l="1"/>
  <c r="K74" i="7" s="1"/>
  <c r="K72" i="7"/>
  <c r="J76" i="7" l="1"/>
  <c r="K76" i="7" s="1"/>
  <c r="J125" i="7" l="1"/>
  <c r="J129" i="7" s="1"/>
  <c r="J133" i="7" s="1"/>
  <c r="K123" i="7"/>
  <c r="K125" i="7" l="1"/>
  <c r="K121" i="7"/>
</calcChain>
</file>

<file path=xl/sharedStrings.xml><?xml version="1.0" encoding="utf-8"?>
<sst xmlns="http://schemas.openxmlformats.org/spreadsheetml/2006/main" count="438" uniqueCount="228">
  <si>
    <t xml:space="preserve"> </t>
  </si>
  <si>
    <t>Trésorerie</t>
  </si>
  <si>
    <t>Débit</t>
  </si>
  <si>
    <t>Crédit</t>
  </si>
  <si>
    <t>ACTIF (1000)</t>
  </si>
  <si>
    <t>i</t>
  </si>
  <si>
    <t>Autres recevables</t>
  </si>
  <si>
    <t>Autres</t>
  </si>
  <si>
    <t>Dépôt chez Hydro Québec</t>
  </si>
  <si>
    <t xml:space="preserve">Terrain </t>
  </si>
  <si>
    <t>Bâtisse</t>
  </si>
  <si>
    <t>Amélioration locative</t>
  </si>
  <si>
    <t>Équipement informatique</t>
  </si>
  <si>
    <t>Divers frais de démarrage</t>
  </si>
  <si>
    <t>PASSIF (2000)</t>
  </si>
  <si>
    <t>Payable à court terme</t>
  </si>
  <si>
    <t>Portion à CT de la dette à LT</t>
  </si>
  <si>
    <t>Dettes à long terme</t>
  </si>
  <si>
    <t>CAPITAL (3000)</t>
  </si>
  <si>
    <t xml:space="preserve">   </t>
  </si>
  <si>
    <t>BNR</t>
  </si>
  <si>
    <t>SOLDE</t>
  </si>
  <si>
    <t>Résultats</t>
  </si>
  <si>
    <t>(%)</t>
  </si>
  <si>
    <t>Revenus</t>
  </si>
  <si>
    <t xml:space="preserve">Coût de la main-d’œuvre </t>
  </si>
  <si>
    <t xml:space="preserve">   Marge bénéficiaire brute</t>
  </si>
  <si>
    <t xml:space="preserve">   Bénéfices nets avant frais financiers, amort. et impôt </t>
  </si>
  <si>
    <t xml:space="preserve">BÉNÉFICE NET AVANT IMPÔT </t>
    <phoneticPr fontId="0" type="noConversion"/>
  </si>
  <si>
    <t xml:space="preserve">BÉNÉFICE NET </t>
  </si>
  <si>
    <t>Taux d'imposition</t>
  </si>
  <si>
    <t>Petite caisse</t>
  </si>
  <si>
    <t>État des résultats</t>
  </si>
  <si>
    <t xml:space="preserve">  Nourriture</t>
  </si>
  <si>
    <t xml:space="preserve">  Boisson</t>
  </si>
  <si>
    <t xml:space="preserve">  Autres revenus</t>
  </si>
  <si>
    <t xml:space="preserve">  Total des avantages sociaux</t>
  </si>
  <si>
    <t xml:space="preserve"> Frais d’occupation </t>
  </si>
  <si>
    <t xml:space="preserve"> Coût direct d’exploitation </t>
  </si>
  <si>
    <t xml:space="preserve"> Musique &amp; Divertissement </t>
  </si>
  <si>
    <t xml:space="preserve"> Marketing &amp; Communication marketing</t>
  </si>
  <si>
    <t xml:space="preserve"> Services publics </t>
  </si>
  <si>
    <t xml:space="preserve"> Administration &amp; Frais généraux</t>
  </si>
  <si>
    <t xml:space="preserve"> Entretien &amp; Réparations </t>
  </si>
  <si>
    <t xml:space="preserve"> Autres dépenses </t>
  </si>
  <si>
    <t xml:space="preserve">    Total des revenus</t>
  </si>
  <si>
    <t xml:space="preserve">    Total des coûts de la main-d’œuvre</t>
  </si>
  <si>
    <t xml:space="preserve">    Total des frais d’exploitation</t>
  </si>
  <si>
    <t xml:space="preserve"> Frais financiers</t>
  </si>
  <si>
    <t xml:space="preserve"> Amortissements </t>
  </si>
  <si>
    <t xml:space="preserve"> Impôts </t>
  </si>
  <si>
    <t>Total du passif</t>
  </si>
  <si>
    <t>Total du passif à court terme</t>
  </si>
  <si>
    <t>Total du passif à long terme</t>
  </si>
  <si>
    <t>TOTAL DU PASSIF ET DES CAPITAUX</t>
  </si>
  <si>
    <t>Total des capitaux</t>
  </si>
  <si>
    <t>Dépôt chez Gaz Métropolitain</t>
  </si>
  <si>
    <t>Capital-actions</t>
  </si>
  <si>
    <t>Bilan d’ouverture</t>
  </si>
  <si>
    <t>Divers frais payés d’avance</t>
  </si>
  <si>
    <t>Frais d’émission de la dette à long terme</t>
  </si>
  <si>
    <t>TOTAL DE L’ACTIF</t>
  </si>
  <si>
    <t>TABLEAU DES FLUX DE TRÉSORERIE</t>
  </si>
  <si>
    <t>Total des frais financiers et amortissement</t>
  </si>
  <si>
    <t>ACTIVITÉS OPÉRATIONNELLES</t>
  </si>
  <si>
    <t>Résultat net de la période</t>
  </si>
  <si>
    <t>Éléments sans effet sur la trésorerie liée aux activités opérationnelles</t>
  </si>
  <si>
    <t>Début</t>
  </si>
  <si>
    <t>Fin</t>
  </si>
  <si>
    <t>Variation nette des éléments du fonds de roulement hors trésorerie liés aux activités opérationnelles</t>
  </si>
  <si>
    <t>Flux de trésorerie provenant des activités opérationnelles</t>
  </si>
  <si>
    <t>ACTIVITÉS DE FINANCEMENT</t>
  </si>
  <si>
    <t>Flux de trésorerie provenant des activités de financement</t>
  </si>
  <si>
    <t>ACTIVITÉS D'INVESTISSEMENT</t>
  </si>
  <si>
    <t>Flux de trésorerie provenant des activités d'investissement</t>
  </si>
  <si>
    <t>Augmentation (diminution) de la trésorerie durant la période</t>
  </si>
  <si>
    <t>Trésorerie du début de la période</t>
  </si>
  <si>
    <t>Trésorerie à la fin de la période</t>
  </si>
  <si>
    <t>Trésorerie à la fin  (la preuve)</t>
  </si>
  <si>
    <t xml:space="preserve">   Coût de revient de base « Prime Cost »</t>
  </si>
  <si>
    <t>9029-1881 Québec inc.</t>
  </si>
  <si>
    <t>Équipement</t>
  </si>
  <si>
    <t xml:space="preserve">  Total des salaires </t>
  </si>
  <si>
    <t>(pour la période du 1er janvier 1996 au 31 décembre 1996)</t>
  </si>
  <si>
    <t>Nombre de jours</t>
  </si>
  <si>
    <t>Revenus annuels par jour</t>
  </si>
  <si>
    <t>Rev/mois =</t>
  </si>
  <si>
    <t>Coût des produits vendus (sous-traitance)</t>
  </si>
  <si>
    <t xml:space="preserve">  Chambres</t>
  </si>
  <si>
    <t xml:space="preserve">Ameublement &amp; mobilier </t>
  </si>
  <si>
    <t>Desjardins — placements temporaires</t>
  </si>
  <si>
    <t>Desjardins — compte courant</t>
  </si>
  <si>
    <t>P-2</t>
  </si>
  <si>
    <t>P-3</t>
  </si>
  <si>
    <t>P-4</t>
  </si>
  <si>
    <t>P-5</t>
  </si>
  <si>
    <t>Total des placements</t>
  </si>
  <si>
    <t>Au 31 décembre 1996</t>
  </si>
  <si>
    <t>Bilan de fermeture                                   au 31 décembre 1996</t>
  </si>
  <si>
    <t>Variation</t>
  </si>
  <si>
    <t xml:space="preserve"> Début </t>
  </si>
  <si>
    <t xml:space="preserve"> Fin </t>
  </si>
  <si>
    <t xml:space="preserve"> Variation </t>
  </si>
  <si>
    <t>Clients et autres débiteurs</t>
  </si>
  <si>
    <t>Autres actifs courants</t>
  </si>
  <si>
    <t>Placements</t>
  </si>
  <si>
    <t>Total du passif non courant</t>
  </si>
  <si>
    <t>Total du passif courant</t>
  </si>
  <si>
    <t>Bilan de fermeture</t>
  </si>
  <si>
    <t>Découverts bancaires</t>
  </si>
  <si>
    <t>Emprunts bancaires</t>
  </si>
  <si>
    <t>Produits différés</t>
  </si>
  <si>
    <t>Fournisseurs et autres débiteurs</t>
  </si>
  <si>
    <t>Emprunts obligataires</t>
  </si>
  <si>
    <t>Avance à un actionnaire</t>
  </si>
  <si>
    <t>Avance à un employé</t>
  </si>
  <si>
    <t xml:space="preserve">   Amort. Acc. Bâtisse</t>
  </si>
  <si>
    <t xml:space="preserve">   Amort. Acc. Amélioration locative</t>
  </si>
  <si>
    <t xml:space="preserve">   Amort. Acc. Ameublement &amp; mobilier </t>
  </si>
  <si>
    <t xml:space="preserve">   Amort. Acc. Équipement</t>
  </si>
  <si>
    <t xml:space="preserve">   Amort. Acc. Équipement informatique</t>
  </si>
  <si>
    <t xml:space="preserve">   Amort. Acc. Divers frais de démarrage</t>
  </si>
  <si>
    <t xml:space="preserve">   Amort. Acc. Frais d’émission de la dette à long terme</t>
  </si>
  <si>
    <r>
      <t xml:space="preserve">Un ratio de 1:1 est considéré acceptable.
</t>
    </r>
    <r>
      <rPr>
        <b/>
        <sz val="10"/>
        <rFont val="Arial"/>
        <family val="2"/>
        <charset val="204"/>
      </rPr>
      <t>Élevé</t>
    </r>
    <r>
      <rPr>
        <sz val="12"/>
        <color theme="1"/>
        <rFont val="Calibri"/>
        <family val="2"/>
        <charset val="134"/>
        <scheme val="minor"/>
      </rPr>
      <t xml:space="preserve"> - Si l'encaisse est mal utilisée ou si les comptes clients sont excessifs, il peut-être nécessaire de modifier la politique de crédit et de recouvrement de l'entreprise.
</t>
    </r>
    <r>
      <rPr>
        <b/>
        <sz val="10"/>
        <rFont val="Arial"/>
        <family val="2"/>
        <charset val="204"/>
      </rPr>
      <t xml:space="preserve">Faible </t>
    </r>
    <r>
      <rPr>
        <sz val="12"/>
        <color theme="1"/>
        <rFont val="Calibri"/>
        <family val="2"/>
        <charset val="134"/>
        <scheme val="minor"/>
      </rPr>
      <t>- Voir ci-dessus (fonds de roulement).</t>
    </r>
  </si>
  <si>
    <t>Mesure la capacité de l'entreprise à respecter ses engagements à court terme à l'aide de ses éléments d'actif les plus liquides (encaisse et comptes clients).</t>
  </si>
  <si>
    <t>Trésorerie                                          (liquidité immédiate)</t>
  </si>
  <si>
    <r>
      <t xml:space="preserve">Ce ratio mesure le nombre de fois que le résultat avant impôts généré par l’entreprise peut régler les charges d’intérêts. Plus le ratio est élevé, plus le résultat avant impôts généré par l’entreprise permet de payer les intérêts sur les dettes.                                                                                                                    </t>
    </r>
    <r>
      <rPr>
        <b/>
        <sz val="10"/>
        <rFont val="Arial"/>
        <family val="2"/>
      </rPr>
      <t>Élevé</t>
    </r>
    <r>
      <rPr>
        <sz val="10"/>
        <rFont val="Arial"/>
        <family val="2"/>
      </rPr>
      <t xml:space="preserve"> - En général, on recherche le résultat le plus élevé possible                                                            </t>
    </r>
    <r>
      <rPr>
        <b/>
        <sz val="10"/>
        <rFont val="Arial"/>
        <family val="2"/>
      </rPr>
      <t>Faible</t>
    </r>
    <r>
      <rPr>
        <sz val="10"/>
        <rFont val="Arial"/>
        <family val="2"/>
      </rPr>
      <t xml:space="preserve"> - Un résultat faible laisse entrevoir un DANGER pour l'entreprise </t>
    </r>
  </si>
  <si>
    <t>Ce ratio mesure dans quelle proportion les résultats d’exploitation excèdent les intérêts.</t>
  </si>
  <si>
    <t>X</t>
  </si>
  <si>
    <t>Ratio de couverture des intérêts</t>
  </si>
  <si>
    <r>
      <t xml:space="preserve">Dans de nombreuses entreprises, un ratio de 2:1 est généralement acceptable, mais les besoins varient selon les secteurs.
En général :
</t>
    </r>
    <r>
      <rPr>
        <b/>
        <sz val="10"/>
        <rFont val="Arial"/>
        <family val="2"/>
        <charset val="204"/>
      </rPr>
      <t>Élevé</t>
    </r>
    <r>
      <rPr>
        <sz val="12"/>
        <color theme="1"/>
        <rFont val="Calibri"/>
        <family val="2"/>
        <charset val="134"/>
        <scheme val="minor"/>
      </rPr>
      <t xml:space="preserve"> - Stock peut-être trop élevé ou utilisation inappropriée de l'encaisse.
</t>
    </r>
    <r>
      <rPr>
        <b/>
        <sz val="10"/>
        <rFont val="Arial"/>
        <family val="2"/>
        <charset val="204"/>
      </rPr>
      <t>Faible</t>
    </r>
    <r>
      <rPr>
        <sz val="12"/>
        <color theme="1"/>
        <rFont val="Calibri"/>
        <family val="2"/>
        <charset val="134"/>
        <scheme val="minor"/>
      </rPr>
      <t xml:space="preserve"> - Si le ratio est faible ou inférieur à 1, il convient d'analyser soigneusement le montant et l'échéance des emprunts à court terme de l'entreprise. Il sera peut être nécessaire de restructurer la dette ou de procéder à d'autres investissements.</t>
    </r>
  </si>
  <si>
    <r>
      <t xml:space="preserve">(Actif à court terme </t>
    </r>
    <r>
      <rPr>
        <b/>
        <sz val="16"/>
        <color theme="1"/>
        <rFont val="Calibri (Corps)"/>
      </rPr>
      <t>÷</t>
    </r>
    <r>
      <rPr>
        <sz val="12"/>
        <color theme="1"/>
        <rFont val="Calibri"/>
        <family val="2"/>
        <charset val="134"/>
        <scheme val="minor"/>
      </rPr>
      <t xml:space="preserve"> Passif à court terme)</t>
    </r>
  </si>
  <si>
    <t>Fonds de roulement                               (liquidité générale)</t>
  </si>
  <si>
    <r>
      <t>Élevé</t>
    </r>
    <r>
      <rPr>
        <sz val="12"/>
        <color theme="1"/>
        <rFont val="Calibri"/>
        <family val="2"/>
        <charset val="134"/>
        <scheme val="minor"/>
      </rPr>
      <t xml:space="preserve"> - Un montant important est dû aux créanciers. Possibilité de dette excessive.
</t>
    </r>
    <r>
      <rPr>
        <b/>
        <sz val="10"/>
        <rFont val="Arial"/>
        <family val="2"/>
        <charset val="204"/>
      </rPr>
      <t>Faible</t>
    </r>
    <r>
      <rPr>
        <sz val="12"/>
        <color theme="1"/>
        <rFont val="Calibri"/>
        <family val="2"/>
        <charset val="134"/>
        <scheme val="minor"/>
      </rPr>
      <t xml:space="preserve"> - Indique un investissement important du propriétaire. Possibilité d'utiliser davantage le financement externe et de réaliser un meilleur rendement sur votre investissement.</t>
    </r>
  </si>
  <si>
    <t>Mesure l'endettement de l'entreprise à l'égard de ses créanciers.</t>
  </si>
  <si>
    <r>
      <rPr>
        <sz val="10"/>
        <color theme="1"/>
        <rFont val="Arial"/>
        <family val="2"/>
      </rPr>
      <t xml:space="preserve"> (Passif total </t>
    </r>
    <r>
      <rPr>
        <b/>
        <sz val="16"/>
        <color theme="1"/>
        <rFont val="Calibri (Corps)"/>
      </rPr>
      <t>÷</t>
    </r>
    <r>
      <rPr>
        <sz val="10"/>
        <color theme="1"/>
        <rFont val="Arial"/>
        <family val="2"/>
      </rPr>
      <t xml:space="preserve"> Actif total) x 100</t>
    </r>
  </si>
  <si>
    <t>Endettement</t>
  </si>
  <si>
    <t>- Voir ci-dessous (Endettement).
- Une analyse horizontale indiquera si l'investissement augmente ou diminue.</t>
  </si>
  <si>
    <t>Indique l'importance de l'investissement du propriétaire dans l'entreprise.</t>
  </si>
  <si>
    <t>L'avoir net des propriétaires</t>
  </si>
  <si>
    <r>
      <t xml:space="preserve">(Passif total </t>
    </r>
    <r>
      <rPr>
        <b/>
        <sz val="16"/>
        <rFont val="Calibri (Corps)"/>
      </rPr>
      <t>÷</t>
    </r>
    <r>
      <rPr>
        <sz val="12"/>
        <color theme="1"/>
        <rFont val="Calibri"/>
        <family val="2"/>
        <charset val="134"/>
        <scheme val="minor"/>
      </rPr>
      <t xml:space="preserve"> Capitaux propres)</t>
    </r>
  </si>
  <si>
    <t>L'importance de l'endettement par rapport à l'investissement des propriétaires</t>
  </si>
  <si>
    <r>
      <t xml:space="preserve">(Actif  total </t>
    </r>
    <r>
      <rPr>
        <b/>
        <sz val="16"/>
        <rFont val="Calibri (Corps)"/>
      </rPr>
      <t>÷</t>
    </r>
    <r>
      <rPr>
        <b/>
        <sz val="10"/>
        <rFont val="Arial"/>
        <family val="2"/>
        <charset val="204"/>
      </rPr>
      <t xml:space="preserve"> Capitaux propres)</t>
    </r>
  </si>
  <si>
    <t>Avoir des propriétaires</t>
  </si>
  <si>
    <t>Gestion de 
la dette et liquidité</t>
  </si>
  <si>
    <r>
      <t>Faible</t>
    </r>
    <r>
      <rPr>
        <sz val="12"/>
        <color theme="1"/>
        <rFont val="Calibri"/>
        <family val="2"/>
        <charset val="134"/>
        <scheme val="minor"/>
      </rPr>
      <t xml:space="preserve"> - Adéquat si ceci est causé par l'utilisation des escomptes de caisse ou par le respect des conditions de paiement aux fournisseurs.
</t>
    </r>
    <r>
      <rPr>
        <b/>
        <sz val="10"/>
        <rFont val="Arial"/>
        <family val="2"/>
        <charset val="204"/>
      </rPr>
      <t>Élevé</t>
    </r>
    <r>
      <rPr>
        <sz val="12"/>
        <color theme="1"/>
        <rFont val="Calibri"/>
        <family val="2"/>
        <charset val="134"/>
        <scheme val="minor"/>
      </rPr>
      <t xml:space="preserve"> - Vérifier les conditions de paiement accordées par les fournisseurs. Si l'entreprise paie avec retard, sa réputation peut en souffrir de même que ses relations futures avec les fournisseurs.</t>
    </r>
  </si>
  <si>
    <t>Indique le nombre moyen de jours que l'entreprise prend pour régler ses comptes fournisseurs.</t>
  </si>
  <si>
    <t>jours</t>
  </si>
  <si>
    <t>Évalue l’efficacité de la politique de paiement des comptes fournisseurs</t>
  </si>
  <si>
    <t>Taux de rotation des comptes fournisseurs</t>
  </si>
  <si>
    <t xml:space="preserve">Gestion des ressources </t>
  </si>
  <si>
    <t>Le coefficient acceptable varie selon les entreprises. Pour les denrées périssables, par exemple, la rotation doit être élevée alors que pour les vêtements, elle peut être que saisonnière. Un écart important par rapport aux normes du secteur peut indiquer un surplus de stocks résultant d'une mauvaise politique d'achat ou de marketing.</t>
  </si>
  <si>
    <t>Indique le nombre moyen de jours que prennent les clients pour payer leurs comptes.</t>
  </si>
  <si>
    <t>Élevé — Félicitations! Indique soit une politique de crédit et de recouvrement efficace, soit le fait que les clients paient comptant en général.
Faible — Une plus grande attention doit être accordée aux comptes clients.</t>
  </si>
  <si>
    <t>Évalue l'efficacité de la politique de crédit et de recouvrement de l'entreprise.</t>
  </si>
  <si>
    <r>
      <t xml:space="preserve">Ventes </t>
    </r>
    <r>
      <rPr>
        <b/>
        <sz val="16"/>
        <color theme="1"/>
        <rFont val="Calibri"/>
        <family val="2"/>
        <scheme val="minor"/>
      </rPr>
      <t>÷</t>
    </r>
    <r>
      <rPr>
        <sz val="12"/>
        <color theme="1"/>
        <rFont val="Calibri"/>
        <family val="2"/>
        <charset val="134"/>
        <scheme val="minor"/>
      </rPr>
      <t xml:space="preserve"> Comptes clients moyens  
Comptes clients moyens = (Comptes clients d'ouverture </t>
    </r>
    <r>
      <rPr>
        <b/>
        <sz val="16"/>
        <color theme="1"/>
        <rFont val="Calibri (Corps)"/>
      </rPr>
      <t>+</t>
    </r>
    <r>
      <rPr>
        <sz val="12"/>
        <color theme="1"/>
        <rFont val="Calibri"/>
        <family val="2"/>
        <charset val="134"/>
        <scheme val="minor"/>
      </rPr>
      <t xml:space="preserve"> Comptes clients de fermeture) </t>
    </r>
    <r>
      <rPr>
        <b/>
        <sz val="16"/>
        <color theme="1"/>
        <rFont val="Calibri (Corps)"/>
      </rPr>
      <t>÷</t>
    </r>
    <r>
      <rPr>
        <sz val="12"/>
        <color theme="1"/>
        <rFont val="Calibri"/>
        <family val="2"/>
        <charset val="134"/>
        <scheme val="minor"/>
      </rPr>
      <t xml:space="preserve"> 2</t>
    </r>
  </si>
  <si>
    <t>Taux de rotation des comptes clients</t>
  </si>
  <si>
    <t>Voir commentaires ci-dessus. Utiliser comme guide pour rationaliser les achats.</t>
  </si>
  <si>
    <t>Indique le nombre moyen de jours d'approvisionnement en stocks (nombre réel de jours pour vendre et renouveler le stock).</t>
  </si>
  <si>
    <t>Niveau des stocks                                (nombre de jours de provision)</t>
  </si>
  <si>
    <t>Indique le nombre de fois que le stock se renouvelle au cours d’une période donnée. Évalue la qualité du stock.</t>
  </si>
  <si>
    <r>
      <t xml:space="preserve">Coût des produits vendus durant la période  </t>
    </r>
    <r>
      <rPr>
        <b/>
        <sz val="16"/>
        <rFont val="Calibri (Corps)"/>
      </rPr>
      <t>÷</t>
    </r>
    <r>
      <rPr>
        <sz val="10"/>
        <rFont val="Arial"/>
        <family val="2"/>
      </rPr>
      <t xml:space="preserve"> Stock moyen
Stock moyen = [(Stock d’ouverture </t>
    </r>
    <r>
      <rPr>
        <b/>
        <sz val="16"/>
        <rFont val="Calibri (Corps)"/>
      </rPr>
      <t>+</t>
    </r>
    <r>
      <rPr>
        <sz val="10"/>
        <rFont val="Arial"/>
        <family val="2"/>
      </rPr>
      <t xml:space="preserve"> Stock de fermeture) </t>
    </r>
    <r>
      <rPr>
        <b/>
        <sz val="16"/>
        <rFont val="Calibri (Corps)"/>
      </rPr>
      <t>÷</t>
    </r>
    <r>
      <rPr>
        <sz val="10"/>
        <rFont val="Arial"/>
        <family val="2"/>
      </rPr>
      <t xml:space="preserve"> 2]</t>
    </r>
  </si>
  <si>
    <t>Taux de rotation des stocks</t>
  </si>
  <si>
    <t>Gesrion des ressources</t>
  </si>
  <si>
    <t>Élevé — Utilisation efficace des ressources de l’entreprise.
Faible — Investissement trop élevé dans les ressources par rapport au niveau des ventes. Calculer les autres ratios de gestion des ressources pour en préciser la cause.</t>
  </si>
  <si>
    <t>Mesure l’efficacité de l’utilisation des ressources de l’entreprise.</t>
  </si>
  <si>
    <r>
      <t xml:space="preserve">(Ventes </t>
    </r>
    <r>
      <rPr>
        <b/>
        <sz val="16"/>
        <rFont val="Arial"/>
        <family val="2"/>
      </rPr>
      <t>÷</t>
    </r>
    <r>
      <rPr>
        <b/>
        <sz val="10"/>
        <rFont val="Arial"/>
        <family val="2"/>
        <charset val="204"/>
      </rPr>
      <t xml:space="preserve"> Actif total)</t>
    </r>
  </si>
  <si>
    <t>Rotation des actifs</t>
  </si>
  <si>
    <t>Gestion des
ressources</t>
  </si>
  <si>
    <t>BAIIA</t>
  </si>
  <si>
    <t>Élevé — Félicitations!
Faible — Augmenter les ventes
          - Diminuer les coûts
          - Faire les deux</t>
  </si>
  <si>
    <t>Indique, en pourcentage, le bénéfice brut réalisé sur chaque dollar de vente.</t>
  </si>
  <si>
    <r>
      <t xml:space="preserve">(Bénéfice brut </t>
    </r>
    <r>
      <rPr>
        <b/>
        <sz val="16"/>
        <color theme="1"/>
        <rFont val="Calibri"/>
        <family val="2"/>
        <scheme val="minor"/>
      </rPr>
      <t>÷</t>
    </r>
    <r>
      <rPr>
        <sz val="12"/>
        <color theme="1"/>
        <rFont val="Calibri"/>
        <family val="2"/>
        <charset val="134"/>
        <scheme val="minor"/>
      </rPr>
      <t xml:space="preserve"> Ventes) X 100</t>
    </r>
  </si>
  <si>
    <t>Marge bénéficiaire brute</t>
  </si>
  <si>
    <t xml:space="preserve">Élevé — Félicitations!
Faible — Augmenter les ventes
          - Diminuer les coûts
          - Faire les deux
</t>
  </si>
  <si>
    <t>Indique, en pourcentage, le bénéfice net réalisé sur chaque dollar de vente.</t>
  </si>
  <si>
    <r>
      <t xml:space="preserve">(Bénéfice net avant impôt </t>
    </r>
    <r>
      <rPr>
        <b/>
        <sz val="16"/>
        <rFont val="Arial"/>
        <family val="2"/>
      </rPr>
      <t>÷</t>
    </r>
    <r>
      <rPr>
        <b/>
        <sz val="10"/>
        <rFont val="Arial"/>
        <family val="2"/>
        <charset val="204"/>
      </rPr>
      <t xml:space="preserve"> Ventes) X 100</t>
    </r>
  </si>
  <si>
    <t>Gestion de 
l’exploitation</t>
  </si>
  <si>
    <t>Élevé — Félicitations!
Faible — Peut indiquer des placements inconsidérés ?
          - Analyser l’actif en vue de convertir éventuellement des biens en espèces .</t>
  </si>
  <si>
    <t>Indique une bonne affectation des ressources financières.</t>
  </si>
  <si>
    <r>
      <t xml:space="preserve">(Bénéfice net avant impôt </t>
    </r>
    <r>
      <rPr>
        <b/>
        <sz val="16"/>
        <color theme="1"/>
        <rFont val="Calibri"/>
        <family val="2"/>
        <scheme val="minor"/>
      </rPr>
      <t>÷</t>
    </r>
    <r>
      <rPr>
        <sz val="12"/>
        <color theme="1"/>
        <rFont val="Calibri"/>
        <family val="2"/>
        <charset val="134"/>
        <scheme val="minor"/>
      </rPr>
      <t xml:space="preserve"> Actif total) X 100</t>
    </r>
  </si>
  <si>
    <t xml:space="preserve">Rendement de l'actif total </t>
  </si>
  <si>
    <t xml:space="preserve">Élevé — Félicitations!
Faible — Se poser la question suivante : Le rendement est-il suffisant pour satisfaire les investisseurs ? </t>
  </si>
  <si>
    <t>Indique si l’investissement des investisseurs est rentable.</t>
  </si>
  <si>
    <r>
      <rPr>
        <sz val="20"/>
        <color theme="1"/>
        <rFont val="Calibri"/>
        <family val="2"/>
        <scheme val="minor"/>
      </rPr>
      <t>[</t>
    </r>
    <r>
      <rPr>
        <sz val="12"/>
        <color theme="1"/>
        <rFont val="Calibri"/>
        <family val="2"/>
        <charset val="134"/>
        <scheme val="minor"/>
      </rPr>
      <t xml:space="preserve">Bénéfice net avant impôt </t>
    </r>
    <r>
      <rPr>
        <b/>
        <sz val="16"/>
        <color theme="1"/>
        <rFont val="Calibri"/>
        <family val="2"/>
        <scheme val="minor"/>
      </rPr>
      <t>÷</t>
    </r>
    <r>
      <rPr>
        <sz val="12"/>
        <color theme="1"/>
        <rFont val="Calibri"/>
        <family val="2"/>
        <charset val="134"/>
        <scheme val="minor"/>
      </rPr>
      <t xml:space="preserve"> (Passif à long terme </t>
    </r>
    <r>
      <rPr>
        <b/>
        <sz val="16"/>
        <color theme="1"/>
        <rFont val="Calibri (Corps)"/>
      </rPr>
      <t>+</t>
    </r>
    <r>
      <rPr>
        <sz val="12"/>
        <color theme="1"/>
        <rFont val="Calibri"/>
        <family val="2"/>
        <charset val="134"/>
        <scheme val="minor"/>
      </rPr>
      <t xml:space="preserve"> Capitaux propres)</t>
    </r>
    <r>
      <rPr>
        <sz val="20"/>
        <color theme="1"/>
        <rFont val="Calibri"/>
        <family val="2"/>
        <scheme val="minor"/>
      </rPr>
      <t>]</t>
    </r>
    <r>
      <rPr>
        <sz val="12"/>
        <color theme="1"/>
        <rFont val="Calibri"/>
        <family val="2"/>
        <charset val="134"/>
        <scheme val="minor"/>
      </rPr>
      <t xml:space="preserve">   X 100</t>
    </r>
  </si>
  <si>
    <t>Rendement des investisseurs et des propriétaires</t>
  </si>
  <si>
    <t xml:space="preserve">Élevé — Félicitations!
Faible — Se poser la question suivante : Mon argent est-il utilisé de la façon la plus rentable ? </t>
  </si>
  <si>
    <t>Indique si l’investissement du propriétaire est adéquat et rentable.</t>
  </si>
  <si>
    <r>
      <t xml:space="preserve">(Bénéfice net avant impôt </t>
    </r>
    <r>
      <rPr>
        <b/>
        <sz val="16"/>
        <rFont val="Arial"/>
        <family val="2"/>
      </rPr>
      <t>÷</t>
    </r>
    <r>
      <rPr>
        <b/>
        <sz val="10"/>
        <rFont val="Arial"/>
        <family val="2"/>
        <charset val="204"/>
      </rPr>
      <t xml:space="preserve"> Capitaux propres ) X 100</t>
    </r>
  </si>
  <si>
    <t>Rendement du capital</t>
  </si>
  <si>
    <t>Rentabilité générale</t>
  </si>
  <si>
    <t>CONCLUSION / MESURES À PRENDRE</t>
  </si>
  <si>
    <t>OBJET</t>
  </si>
  <si>
    <t>CALCUL</t>
  </si>
  <si>
    <t>FORMULE</t>
  </si>
  <si>
    <t>RATIO</t>
  </si>
  <si>
    <t>DOMAINE</t>
  </si>
  <si>
    <t>Faible — Le risque est plus faible!</t>
  </si>
  <si>
    <t>Élevé — Le risque de ne pas y arriver est grand!</t>
  </si>
  <si>
    <t>Indique le niveau de vente nécessaire pour atteindre le seuil de rentabilité.</t>
  </si>
  <si>
    <r>
      <t xml:space="preserve">Coûts fixes </t>
    </r>
    <r>
      <rPr>
        <b/>
        <sz val="16"/>
        <rFont val="Arial"/>
        <family val="2"/>
      </rPr>
      <t>÷</t>
    </r>
    <r>
      <rPr>
        <b/>
        <sz val="20"/>
        <rFont val="Arial"/>
        <family val="2"/>
      </rPr>
      <t xml:space="preserve"> [</t>
    </r>
    <r>
      <rPr>
        <b/>
        <sz val="10"/>
        <rFont val="Arial"/>
        <family val="2"/>
        <charset val="204"/>
      </rPr>
      <t xml:space="preserve">1 — (Coûts variables </t>
    </r>
    <r>
      <rPr>
        <b/>
        <sz val="16"/>
        <rFont val="Arial"/>
        <family val="2"/>
      </rPr>
      <t>÷</t>
    </r>
    <r>
      <rPr>
        <b/>
        <sz val="10"/>
        <rFont val="Arial"/>
        <family val="2"/>
        <charset val="204"/>
      </rPr>
      <t xml:space="preserve"> Ventes)</t>
    </r>
    <r>
      <rPr>
        <b/>
        <sz val="20"/>
        <rFont val="Arial"/>
        <family val="2"/>
      </rPr>
      <t>]</t>
    </r>
  </si>
  <si>
    <t>Seuil de rentabilité</t>
  </si>
  <si>
    <t xml:space="preserve"> Rentabilité générale</t>
  </si>
  <si>
    <t>Tableau des ratios et indices de performance</t>
  </si>
  <si>
    <t>Immobilisations corporelles</t>
  </si>
  <si>
    <t>Immobilisations incorporelles</t>
  </si>
  <si>
    <t>Emprunts hypothécaires</t>
  </si>
  <si>
    <t>Capital actions-investisseurs</t>
  </si>
  <si>
    <t>Bilan d’ouverture                                   au 1er janvier 1996</t>
  </si>
  <si>
    <t>Au 1er janvier 1996</t>
  </si>
  <si>
    <t>Total de l’actif courant</t>
  </si>
  <si>
    <t>Œuvres d’art</t>
  </si>
  <si>
    <t>Total de l’actif non courant</t>
  </si>
  <si>
    <t>Marge bénéficiaire nette</t>
  </si>
  <si>
    <t xml:space="preserve">   (Bénéfice net avant intérêt, impôt et amortissement ÷ Ventes) X 100</t>
  </si>
  <si>
    <t>Délai moyen de recouvrement des comptes clients</t>
  </si>
  <si>
    <t>Coût des produits vendus durant la période ÷ Comptes fournisseurs moyens
Comptes fournisseurs moyens = [(Fournisseurs à l'ouverture + Fournisseurs à la fermeture) ÷ 2]</t>
  </si>
  <si>
    <t>Délai moyen de paiement des comptes fournisseurs</t>
  </si>
  <si>
    <t>Mesure la capacité de l'entreprise de rembourser ses dettes à court terme (exigibles au cours des 12 prochains mois).</t>
  </si>
  <si>
    <r>
      <t xml:space="preserve">(Actif </t>
    </r>
    <r>
      <rPr>
        <b/>
        <sz val="16"/>
        <rFont val="Calibri (Corps)"/>
      </rPr>
      <t>÷</t>
    </r>
    <r>
      <rPr>
        <sz val="10"/>
        <rFont val="Arial"/>
        <family val="2"/>
      </rPr>
      <t xml:space="preserve"> Capitaux propres) </t>
    </r>
    <r>
      <rPr>
        <b/>
        <sz val="16"/>
        <rFont val="Calibri (Corps)"/>
      </rPr>
      <t>÷</t>
    </r>
    <r>
      <rPr>
        <sz val="12"/>
        <color theme="1"/>
        <rFont val="Calibri"/>
        <family val="2"/>
        <charset val="134"/>
        <scheme val="minor"/>
      </rPr>
      <t xml:space="preserve"> (Passif </t>
    </r>
    <r>
      <rPr>
        <b/>
        <sz val="16"/>
        <color theme="1"/>
        <rFont val="Calibri (Corps)"/>
      </rPr>
      <t>÷</t>
    </r>
    <r>
      <rPr>
        <sz val="12"/>
        <color theme="1"/>
        <rFont val="Calibri"/>
        <family val="2"/>
        <charset val="134"/>
        <scheme val="minor"/>
      </rPr>
      <t xml:space="preserve"> Capitaux propres) </t>
    </r>
  </si>
  <si>
    <r>
      <t xml:space="preserve">(Bénéfice net avant impôts </t>
    </r>
    <r>
      <rPr>
        <b/>
        <sz val="16"/>
        <rFont val="Calibri (Corps)"/>
      </rPr>
      <t>+</t>
    </r>
    <r>
      <rPr>
        <sz val="10"/>
        <rFont val="Arial"/>
        <family val="2"/>
      </rPr>
      <t xml:space="preserve"> Charges d'intérêts)  </t>
    </r>
    <r>
      <rPr>
        <b/>
        <sz val="16"/>
        <rFont val="Calibri (Corps)"/>
      </rPr>
      <t>÷</t>
    </r>
    <r>
      <rPr>
        <sz val="10"/>
        <rFont val="Arial"/>
        <family val="2"/>
      </rPr>
      <t xml:space="preserve"> Charges d'intérêts </t>
    </r>
  </si>
  <si>
    <r>
      <t xml:space="preserve">(Actif à court terme </t>
    </r>
    <r>
      <rPr>
        <b/>
        <sz val="16"/>
        <color theme="1"/>
        <rFont val="Calibri (Corps)"/>
      </rPr>
      <t>-</t>
    </r>
    <r>
      <rPr>
        <sz val="12"/>
        <color theme="1"/>
        <rFont val="Calibri"/>
        <family val="2"/>
        <charset val="134"/>
        <scheme val="minor"/>
      </rPr>
      <t xml:space="preserve"> Stocks) </t>
    </r>
    <r>
      <rPr>
        <b/>
        <sz val="16"/>
        <color theme="1"/>
        <rFont val="Calibri (Corps)"/>
      </rPr>
      <t>÷</t>
    </r>
    <r>
      <rPr>
        <sz val="12"/>
        <color theme="1"/>
        <rFont val="Calibri"/>
        <family val="2"/>
        <charset val="134"/>
        <scheme val="minor"/>
      </rPr>
      <t xml:space="preserve"> (Passif à court terme)</t>
    </r>
  </si>
  <si>
    <r>
      <t xml:space="preserve">365  </t>
    </r>
    <r>
      <rPr>
        <b/>
        <sz val="16"/>
        <rFont val="Calibri (Corps)"/>
      </rPr>
      <t>÷</t>
    </r>
    <r>
      <rPr>
        <sz val="10"/>
        <rFont val="Arial"/>
        <family val="2"/>
      </rPr>
      <t xml:space="preserve"> Taux de rotation des stocks</t>
    </r>
  </si>
  <si>
    <t>Stock moyen ÷ (Coût des produits vendus durant la période ÷ 365 jours)</t>
  </si>
  <si>
    <r>
      <t>(365</t>
    </r>
    <r>
      <rPr>
        <sz val="16"/>
        <color theme="1"/>
        <rFont val="Calibri"/>
        <family val="2"/>
        <scheme val="minor"/>
      </rPr>
      <t xml:space="preserve"> </t>
    </r>
    <r>
      <rPr>
        <b/>
        <sz val="16"/>
        <color theme="1"/>
        <rFont val="Calibri (Corps)"/>
      </rPr>
      <t>÷</t>
    </r>
    <r>
      <rPr>
        <sz val="12"/>
        <color theme="1"/>
        <rFont val="Calibri"/>
        <family val="2"/>
        <charset val="134"/>
        <scheme val="minor"/>
      </rPr>
      <t xml:space="preserve"> Taux de rotation des comptes clients)
         (voir ci-dessus)</t>
    </r>
  </si>
  <si>
    <r>
      <t>Comptes clients moyen</t>
    </r>
    <r>
      <rPr>
        <sz val="16"/>
        <color theme="1"/>
        <rFont val="Calibri (Corps)"/>
      </rPr>
      <t xml:space="preserve"> </t>
    </r>
    <r>
      <rPr>
        <b/>
        <sz val="16"/>
        <color theme="1"/>
        <rFont val="Calibri (Corps)"/>
      </rPr>
      <t>÷</t>
    </r>
    <r>
      <rPr>
        <sz val="12"/>
        <color theme="1"/>
        <rFont val="Calibri"/>
        <family val="2"/>
        <charset val="134"/>
        <scheme val="minor"/>
      </rPr>
      <t xml:space="preserve"> (Ventes à crédit</t>
    </r>
    <r>
      <rPr>
        <b/>
        <sz val="12"/>
        <color theme="1"/>
        <rFont val="Calibri"/>
        <family val="2"/>
        <scheme val="minor"/>
      </rPr>
      <t xml:space="preserve"> </t>
    </r>
    <r>
      <rPr>
        <b/>
        <sz val="16"/>
        <color theme="1"/>
        <rFont val="Calibri (Corps)"/>
      </rPr>
      <t>÷</t>
    </r>
    <r>
      <rPr>
        <sz val="12"/>
        <color theme="1"/>
        <rFont val="Calibri"/>
        <family val="2"/>
        <charset val="134"/>
        <scheme val="minor"/>
      </rPr>
      <t xml:space="preserve"> 365)</t>
    </r>
  </si>
  <si>
    <r>
      <t>(365</t>
    </r>
    <r>
      <rPr>
        <sz val="16"/>
        <color theme="1"/>
        <rFont val="Calibri"/>
        <family val="2"/>
        <scheme val="minor"/>
      </rPr>
      <t xml:space="preserve"> </t>
    </r>
    <r>
      <rPr>
        <b/>
        <sz val="16"/>
        <color theme="1"/>
        <rFont val="Calibri (Corps)"/>
      </rPr>
      <t>÷</t>
    </r>
    <r>
      <rPr>
        <sz val="12"/>
        <color theme="1"/>
        <rFont val="Calibri"/>
        <family val="2"/>
        <charset val="134"/>
        <scheme val="minor"/>
      </rPr>
      <t xml:space="preserve"> Taux de rotation des comptes fournisseurs)
         (voir ci-dessus)</t>
    </r>
  </si>
  <si>
    <r>
      <t>Comptes fournisseurs moyen</t>
    </r>
    <r>
      <rPr>
        <sz val="16"/>
        <color theme="1"/>
        <rFont val="Calibri (Corps)"/>
      </rPr>
      <t xml:space="preserve"> </t>
    </r>
    <r>
      <rPr>
        <b/>
        <sz val="16"/>
        <color theme="1"/>
        <rFont val="Calibri (Corps)"/>
      </rPr>
      <t>÷</t>
    </r>
    <r>
      <rPr>
        <sz val="12"/>
        <color theme="1"/>
        <rFont val="Calibri"/>
        <family val="2"/>
        <charset val="134"/>
        <scheme val="minor"/>
      </rPr>
      <t xml:space="preserve"> (Achats à crédit</t>
    </r>
    <r>
      <rPr>
        <b/>
        <sz val="12"/>
        <color theme="1"/>
        <rFont val="Calibri"/>
        <family val="2"/>
        <scheme val="minor"/>
      </rPr>
      <t xml:space="preserve"> </t>
    </r>
    <r>
      <rPr>
        <b/>
        <sz val="16"/>
        <color theme="1"/>
        <rFont val="Calibri (Corps)"/>
      </rPr>
      <t>÷</t>
    </r>
    <r>
      <rPr>
        <sz val="12"/>
        <color theme="1"/>
        <rFont val="Calibri"/>
        <family val="2"/>
        <charset val="134"/>
        <scheme val="minor"/>
      </rPr>
      <t xml:space="preserve"> 365)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</si>
</sst>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_);\(&quot;$&quot;#,##0\)"/>
    <numFmt numFmtId="165" formatCode="_(&quot;$&quot;* #,##0_);_(&quot;$&quot;* \(#,##0\);_(&quot;$&quot;* &quot;-&quot;_);_(@_)"/>
    <numFmt numFmtId="166" formatCode="_(&quot;$&quot;* #,##0.00_);_(&quot;$&quot;* \(#,##0.00\);_(&quot;$&quot;* &quot;-&quot;??_);_(@_)"/>
    <numFmt numFmtId="167" formatCode="&quot;$&quot;#,##0.00_);\(&quot;$&quot;#,##0.00\)"/>
    <numFmt numFmtId="168" formatCode="_ * #,##0.00_)\ [$€-1]_ ;_ * \(#,##0.00\)\ [$€-1]_ ;_ * &quot;-&quot;??_)\ [$€-1]_ "/>
    <numFmt numFmtId="169" formatCode="_-* #,##0.00\ &quot;$&quot;_-;_-* #,##0.00\ &quot;$&quot;\-;_-* &quot;-&quot;??\ &quot;$&quot;_-;_-@_-"/>
    <numFmt numFmtId="170" formatCode="[$-C0C]d\ mmm\ yyyy;@"/>
    <numFmt numFmtId="171" formatCode="#,##0.00&quot;$&quot;"/>
    <numFmt numFmtId="172" formatCode="#,##0.00\ &quot;$&quot;"/>
  </numFmts>
  <fonts count="72" x14ac:knownFonts="1">
    <font>
      <sz val="12"/>
      <color theme="1"/>
      <name val="Calibri"/>
      <family val="2"/>
      <charset val="134"/>
      <scheme val="minor"/>
    </font>
    <font>
      <sz val="10"/>
      <name val="Arial"/>
      <family val="2"/>
    </font>
    <font>
      <b/>
      <sz val="10"/>
      <name val="Arial"/>
      <family val="2"/>
      <charset val="204"/>
    </font>
    <font>
      <sz val="10"/>
      <color theme="0"/>
      <name val="Arial"/>
      <family val="2"/>
    </font>
    <font>
      <i/>
      <sz val="11"/>
      <color indexed="45"/>
      <name val="Arial"/>
      <family val="2"/>
    </font>
    <font>
      <u/>
      <sz val="10"/>
      <color indexed="12"/>
      <name val="Verdana"/>
      <family val="2"/>
    </font>
    <font>
      <sz val="10"/>
      <name val="Verdana"/>
      <family val="2"/>
    </font>
    <font>
      <sz val="11"/>
      <color indexed="1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0"/>
      <name val="Arial Black"/>
      <family val="2"/>
    </font>
    <font>
      <b/>
      <sz val="10"/>
      <color theme="1"/>
      <name val="Arial Black"/>
      <family val="2"/>
    </font>
    <font>
      <sz val="10"/>
      <color theme="1"/>
      <name val="Arial"/>
      <family val="2"/>
    </font>
    <font>
      <b/>
      <sz val="12"/>
      <color indexed="8"/>
      <name val="Arial"/>
      <family val="2"/>
    </font>
    <font>
      <sz val="10"/>
      <color indexed="8"/>
      <name val="Arial"/>
      <family val="2"/>
    </font>
    <font>
      <b/>
      <u val="singleAccounting"/>
      <sz val="10"/>
      <name val="Arial Black"/>
      <family val="2"/>
    </font>
    <font>
      <b/>
      <sz val="10"/>
      <name val="Arial Black"/>
      <family val="2"/>
    </font>
    <font>
      <b/>
      <sz val="12"/>
      <color indexed="9"/>
      <name val="Arial Black"/>
      <family val="2"/>
    </font>
    <font>
      <sz val="12"/>
      <color indexed="9"/>
      <name val="Arial"/>
      <family val="2"/>
    </font>
    <font>
      <b/>
      <u/>
      <sz val="10"/>
      <name val="Arial Black"/>
      <family val="2"/>
    </font>
    <font>
      <b/>
      <u/>
      <sz val="10"/>
      <name val="Arial"/>
      <family val="2"/>
      <charset val="204"/>
    </font>
    <font>
      <sz val="10"/>
      <color indexed="9"/>
      <name val="Arial"/>
      <family val="2"/>
    </font>
    <font>
      <b/>
      <sz val="12"/>
      <color rgb="FFFFFFFF"/>
      <name val="Arial Black"/>
      <family val="2"/>
    </font>
    <font>
      <sz val="12"/>
      <color rgb="FFFFFFFF"/>
      <name val="Arial"/>
      <family val="2"/>
    </font>
    <font>
      <sz val="12"/>
      <color rgb="FF000000"/>
      <name val="Calibri"/>
      <family val="2"/>
      <charset val="134"/>
      <scheme val="minor"/>
    </font>
    <font>
      <b/>
      <sz val="10"/>
      <color theme="0"/>
      <name val="Arial Black"/>
      <family val="2"/>
    </font>
    <font>
      <b/>
      <sz val="12"/>
      <color theme="1"/>
      <name val="Calibri"/>
      <family val="2"/>
      <charset val="238"/>
      <scheme val="minor"/>
    </font>
    <font>
      <b/>
      <u val="singleAccounting"/>
      <sz val="10"/>
      <name val="Arial"/>
      <family val="2"/>
    </font>
    <font>
      <b/>
      <sz val="10"/>
      <color rgb="FF0000FF"/>
      <name val="Arial"/>
      <family val="2"/>
    </font>
    <font>
      <sz val="10"/>
      <color rgb="FF0000FF"/>
      <name val="Arial"/>
      <family val="2"/>
    </font>
    <font>
      <b/>
      <sz val="10"/>
      <color indexed="9"/>
      <name val="Arial"/>
      <family val="2"/>
      <charset val="204"/>
    </font>
    <font>
      <b/>
      <sz val="10"/>
      <color theme="1"/>
      <name val="Arial"/>
      <family val="2"/>
    </font>
    <font>
      <u/>
      <sz val="12"/>
      <color theme="10"/>
      <name val="Calibri"/>
      <family val="2"/>
      <charset val="238"/>
      <scheme val="minor"/>
    </font>
    <font>
      <u/>
      <sz val="12"/>
      <color theme="11"/>
      <name val="Calibri"/>
      <family val="2"/>
      <charset val="238"/>
      <scheme val="minor"/>
    </font>
    <font>
      <b/>
      <sz val="12"/>
      <color rgb="FF000000"/>
      <name val="Calibri"/>
      <family val="2"/>
      <scheme val="minor"/>
    </font>
    <font>
      <b/>
      <u/>
      <sz val="12"/>
      <color theme="1"/>
      <name val="Calibri"/>
      <family val="2"/>
      <scheme val="minor"/>
    </font>
    <font>
      <b/>
      <u/>
      <sz val="12"/>
      <color rgb="FF000000"/>
      <name val="Calibri"/>
      <family val="2"/>
      <scheme val="minor"/>
    </font>
    <font>
      <b/>
      <u val="doubleAccounting"/>
      <sz val="10"/>
      <name val="Arial Black"/>
      <family val="2"/>
    </font>
    <font>
      <b/>
      <sz val="10"/>
      <color theme="0"/>
      <name val="Arial"/>
      <family val="2"/>
    </font>
    <font>
      <u/>
      <sz val="10"/>
      <name val="Arial"/>
      <family val="2"/>
    </font>
    <font>
      <b/>
      <i/>
      <sz val="10"/>
      <name val="Arial"/>
      <family val="2"/>
    </font>
    <font>
      <b/>
      <u val="doubleAccounting"/>
      <sz val="10"/>
      <name val="Arial"/>
      <family val="2"/>
    </font>
    <font>
      <sz val="10"/>
      <name val="Arial"/>
      <family val="2"/>
    </font>
    <font>
      <b/>
      <u/>
      <sz val="10"/>
      <name val="Arial"/>
      <family val="2"/>
    </font>
    <font>
      <b/>
      <sz val="10"/>
      <name val="Zapf Dingbats"/>
      <charset val="2"/>
    </font>
    <font>
      <b/>
      <sz val="10"/>
      <color rgb="FF0070C0"/>
      <name val="Arial"/>
      <family val="2"/>
    </font>
    <font>
      <b/>
      <u val="singleAccounting"/>
      <sz val="10"/>
      <color rgb="FF0070C0"/>
      <name val="Arial"/>
      <family val="2"/>
    </font>
    <font>
      <sz val="10"/>
      <color rgb="FF0070C0"/>
      <name val="Arial Black"/>
      <family val="2"/>
    </font>
    <font>
      <b/>
      <sz val="10"/>
      <color rgb="FF0070C0"/>
      <name val="Arial Black"/>
      <family val="2"/>
    </font>
    <font>
      <sz val="12"/>
      <color theme="1"/>
      <name val="Calibri"/>
      <family val="2"/>
      <charset val="134"/>
      <scheme val="minor"/>
    </font>
    <font>
      <b/>
      <sz val="12"/>
      <color theme="1"/>
      <name val="Calibri"/>
      <family val="2"/>
      <scheme val="minor"/>
    </font>
    <font>
      <sz val="10"/>
      <color rgb="FF002060"/>
      <name val="Arial"/>
      <family val="2"/>
    </font>
    <font>
      <b/>
      <sz val="10"/>
      <color rgb="FF002060"/>
      <name val="Arial"/>
      <family val="2"/>
    </font>
    <font>
      <b/>
      <sz val="16"/>
      <color theme="1"/>
      <name val="Calibri (Corps)"/>
    </font>
    <font>
      <b/>
      <sz val="10"/>
      <name val="Arial"/>
      <family val="2"/>
    </font>
    <font>
      <b/>
      <sz val="16"/>
      <name val="Calibri (Corps)"/>
    </font>
    <font>
      <sz val="16"/>
      <color theme="1"/>
      <name val="Calibri"/>
      <family val="2"/>
    </font>
    <font>
      <sz val="16"/>
      <color theme="1"/>
      <name val="Calibri (Corps)"/>
    </font>
    <font>
      <sz val="16"/>
      <color theme="1"/>
      <name val="Calibri"/>
      <family val="2"/>
      <scheme val="minor"/>
    </font>
    <font>
      <b/>
      <sz val="16"/>
      <color theme="1"/>
      <name val="Calibri"/>
      <family val="2"/>
      <scheme val="minor"/>
    </font>
    <font>
      <b/>
      <sz val="16"/>
      <name val="Arial"/>
      <family val="2"/>
    </font>
    <font>
      <sz val="10"/>
      <color theme="1"/>
      <name val="Arial"/>
      <family val="2"/>
      <charset val="204"/>
    </font>
    <font>
      <sz val="20"/>
      <color theme="1"/>
      <name val="Calibri"/>
      <family val="2"/>
      <scheme val="minor"/>
    </font>
    <font>
      <b/>
      <sz val="12"/>
      <name val="Arial"/>
      <family val="2"/>
      <charset val="204"/>
    </font>
    <font>
      <b/>
      <sz val="10"/>
      <color rgb="FF000090"/>
      <name val="Arial"/>
      <family val="2"/>
    </font>
    <font>
      <b/>
      <sz val="20"/>
      <name val="Arial"/>
      <family val="2"/>
    </font>
    <font>
      <b/>
      <sz val="12"/>
      <color theme="0"/>
      <name val="Arial"/>
      <family val="2"/>
    </font>
    <font>
      <sz val="10"/>
      <color rgb="FF0070C0"/>
      <name val="Arial"/>
      <family val="2"/>
    </font>
    <font>
      <b/>
      <sz val="12"/>
      <color rgb="FF0070C0"/>
      <name val="Arial"/>
      <family val="2"/>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indexed="26"/>
      </patternFill>
    </fill>
    <fill>
      <patternFill patternType="solid">
        <fgColor indexed="42"/>
      </patternFill>
    </fill>
    <fill>
      <patternFill patternType="solid">
        <fgColor indexed="55"/>
      </patternFill>
    </fill>
    <fill>
      <patternFill patternType="solid">
        <fgColor rgb="FFFFFF00"/>
        <bgColor indexed="64"/>
      </patternFill>
    </fill>
    <fill>
      <patternFill patternType="solid">
        <fgColor indexed="8"/>
        <bgColor indexed="64"/>
      </patternFill>
    </fill>
    <fill>
      <patternFill patternType="solid">
        <fgColor rgb="FFFFFFFF"/>
        <bgColor rgb="FF000000"/>
      </patternFill>
    </fill>
    <fill>
      <patternFill patternType="solid">
        <fgColor rgb="FFFFFF00"/>
        <bgColor rgb="FF000000"/>
      </patternFill>
    </fill>
    <fill>
      <patternFill patternType="solid">
        <fgColor rgb="FF000000"/>
        <bgColor rgb="FF000000"/>
      </patternFill>
    </fill>
    <fill>
      <patternFill patternType="solid">
        <fgColor theme="1"/>
        <bgColor rgb="FF000000"/>
      </patternFill>
    </fill>
    <fill>
      <patternFill patternType="solid">
        <fgColor indexed="22"/>
        <bgColor indexed="64"/>
      </patternFill>
    </fill>
    <fill>
      <patternFill patternType="solid">
        <fgColor theme="7"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rgb="FF000000"/>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55"/>
        <bgColor indexed="64"/>
      </patternFill>
    </fill>
    <fill>
      <patternFill patternType="solid">
        <fgColor theme="0" tint="-0.34998626667073579"/>
        <bgColor indexed="64"/>
      </patternFill>
    </fill>
  </fills>
  <borders count="4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auto="1"/>
      </bottom>
      <diagonal/>
    </border>
    <border>
      <left style="thick">
        <color auto="1"/>
      </left>
      <right style="thick">
        <color auto="1"/>
      </right>
      <top/>
      <bottom/>
      <diagonal/>
    </border>
    <border>
      <left style="thick">
        <color auto="1"/>
      </left>
      <right style="thick">
        <color auto="1"/>
      </right>
      <top/>
      <bottom style="medium">
        <color auto="1"/>
      </bottom>
      <diagonal/>
    </border>
    <border>
      <left style="thick">
        <color auto="1"/>
      </left>
      <right/>
      <top/>
      <bottom style="medium">
        <color auto="1"/>
      </bottom>
      <diagonal/>
    </border>
    <border>
      <left/>
      <right style="thick">
        <color auto="1"/>
      </right>
      <top/>
      <bottom style="medium">
        <color auto="1"/>
      </bottom>
      <diagonal/>
    </border>
    <border>
      <left style="thick">
        <color auto="1"/>
      </left>
      <right style="thick">
        <color auto="1"/>
      </right>
      <top/>
      <bottom style="dashed">
        <color auto="1"/>
      </bottom>
      <diagonal/>
    </border>
    <border>
      <left/>
      <right/>
      <top/>
      <bottom style="dashed">
        <color auto="1"/>
      </bottom>
      <diagonal/>
    </border>
    <border>
      <left style="thick">
        <color auto="1"/>
      </left>
      <right/>
      <top/>
      <bottom style="dashed">
        <color auto="1"/>
      </bottom>
      <diagonal/>
    </border>
    <border>
      <left/>
      <right style="thick">
        <color auto="1"/>
      </right>
      <top/>
      <bottom style="dashed">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right style="thick">
        <color indexed="64"/>
      </right>
      <top/>
      <bottom style="thick">
        <color indexed="64"/>
      </bottom>
      <diagonal/>
    </border>
    <border>
      <left style="thick">
        <color indexed="64"/>
      </left>
      <right/>
      <top/>
      <bottom style="thick">
        <color indexed="64"/>
      </bottom>
      <diagonal/>
    </border>
    <border>
      <left/>
      <right/>
      <top style="medium">
        <color auto="1"/>
      </top>
      <bottom style="medium">
        <color auto="1"/>
      </bottom>
      <diagonal/>
    </border>
    <border>
      <left style="thick">
        <color auto="1"/>
      </left>
      <right style="thick">
        <color auto="1"/>
      </right>
      <top style="medium">
        <color auto="1"/>
      </top>
      <bottom style="medium">
        <color auto="1"/>
      </bottom>
      <diagonal/>
    </border>
    <border>
      <left style="thick">
        <color auto="1"/>
      </left>
      <right style="thick">
        <color auto="1"/>
      </right>
      <top style="medium">
        <color auto="1"/>
      </top>
      <bottom style="thick">
        <color auto="1"/>
      </bottom>
      <diagonal/>
    </border>
    <border>
      <left/>
      <right style="thick">
        <color auto="1"/>
      </right>
      <top style="medium">
        <color auto="1"/>
      </top>
      <bottom style="medium">
        <color auto="1"/>
      </bottom>
      <diagonal/>
    </border>
    <border>
      <left style="thick">
        <color auto="1"/>
      </left>
      <right style="thick">
        <color auto="1"/>
      </right>
      <top style="medium">
        <color auto="1"/>
      </top>
      <bottom/>
      <diagonal/>
    </border>
    <border>
      <left/>
      <right/>
      <top style="thick">
        <color auto="1"/>
      </top>
      <bottom style="medium">
        <color auto="1"/>
      </bottom>
      <diagonal/>
    </border>
    <border>
      <left style="thick">
        <color auto="1"/>
      </left>
      <right style="thick">
        <color auto="1"/>
      </right>
      <top style="thick">
        <color auto="1"/>
      </top>
      <bottom style="medium">
        <color auto="1"/>
      </bottom>
      <diagonal/>
    </border>
    <border>
      <left/>
      <right/>
      <top style="medium">
        <color auto="1"/>
      </top>
      <bottom style="thick">
        <color auto="1"/>
      </bottom>
      <diagonal/>
    </border>
    <border>
      <left style="thick">
        <color auto="1"/>
      </left>
      <right style="thick">
        <color auto="1"/>
      </right>
      <top/>
      <bottom style="thick">
        <color auto="1"/>
      </bottom>
      <diagonal/>
    </border>
    <border>
      <left style="thick">
        <color auto="1"/>
      </left>
      <right style="thin">
        <color auto="1"/>
      </right>
      <top/>
      <bottom/>
      <diagonal/>
    </border>
    <border>
      <left/>
      <right style="thick">
        <color auto="1"/>
      </right>
      <top style="thick">
        <color auto="1"/>
      </top>
      <bottom style="medium">
        <color auto="1"/>
      </bottom>
      <diagonal/>
    </border>
    <border>
      <left/>
      <right style="thick">
        <color auto="1"/>
      </right>
      <top style="medium">
        <color auto="1"/>
      </top>
      <bottom style="thick">
        <color auto="1"/>
      </bottom>
      <diagonal/>
    </border>
  </borders>
  <cellStyleXfs count="68">
    <xf numFmtId="0" fontId="0" fillId="0" borderId="0"/>
    <xf numFmtId="0" fontId="1" fillId="0" borderId="0"/>
    <xf numFmtId="9" fontId="1" fillId="0" borderId="0" applyFont="0" applyFill="0" applyBorder="0" applyAlignment="0" applyProtection="0"/>
    <xf numFmtId="49" fontId="4" fillId="0" borderId="0">
      <alignment horizontal="left" vertical="top"/>
    </xf>
    <xf numFmtId="0" fontId="1" fillId="5" borderId="11" applyNumberFormat="0" applyFont="0" applyAlignment="0" applyProtection="0"/>
    <xf numFmtId="168" fontId="1" fillId="0" borderId="0" applyFont="0" applyFill="0" applyBorder="0" applyAlignment="0" applyProtection="0"/>
    <xf numFmtId="0" fontId="5" fillId="0" borderId="0" applyNumberFormat="0" applyFill="0" applyBorder="0" applyAlignment="0" applyProtection="0">
      <alignment vertical="top"/>
      <protection locked="0"/>
    </xf>
    <xf numFmtId="16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6" fillId="0" borderId="0"/>
    <xf numFmtId="0" fontId="1" fillId="0" borderId="0"/>
    <xf numFmtId="0" fontId="7" fillId="6" borderId="0" applyNumberFormat="0" applyBorder="0" applyAlignment="0" applyProtection="0"/>
    <xf numFmtId="0" fontId="8" fillId="0" borderId="0" applyNumberFormat="0" applyFill="0" applyBorder="0" applyAlignment="0" applyProtection="0"/>
    <xf numFmtId="0" fontId="9" fillId="0" borderId="12" applyNumberFormat="0" applyFill="0" applyAlignment="0" applyProtection="0"/>
    <xf numFmtId="0" fontId="10" fillId="0" borderId="13" applyNumberFormat="0" applyFill="0" applyAlignment="0" applyProtection="0"/>
    <xf numFmtId="0" fontId="11" fillId="0" borderId="14" applyNumberFormat="0" applyFill="0" applyAlignment="0" applyProtection="0"/>
    <xf numFmtId="0" fontId="11" fillId="0" borderId="0" applyNumberFormat="0" applyFill="0" applyBorder="0" applyAlignment="0" applyProtection="0"/>
    <xf numFmtId="0" fontId="12" fillId="7" borderId="15"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52" fillId="0" borderId="0"/>
  </cellStyleXfs>
  <cellXfs count="332">
    <xf numFmtId="0" fontId="0" fillId="0" borderId="0" xfId="0"/>
    <xf numFmtId="0" fontId="1" fillId="0" borderId="0" xfId="1"/>
    <xf numFmtId="0" fontId="1" fillId="0" borderId="0" xfId="1" applyAlignment="1">
      <alignment horizontal="center"/>
    </xf>
    <xf numFmtId="169" fontId="18" fillId="8" borderId="4" xfId="7" applyFont="1" applyFill="1" applyBorder="1" applyAlignment="1">
      <alignment horizontal="center"/>
    </xf>
    <xf numFmtId="169" fontId="18" fillId="9" borderId="0" xfId="7" applyFont="1" applyFill="1" applyBorder="1" applyAlignment="1">
      <alignment horizontal="center"/>
    </xf>
    <xf numFmtId="169" fontId="18" fillId="8" borderId="5" xfId="7" applyFont="1" applyFill="1" applyBorder="1" applyAlignment="1">
      <alignment horizontal="center"/>
    </xf>
    <xf numFmtId="0" fontId="1" fillId="0" borderId="0" xfId="0" applyFont="1"/>
    <xf numFmtId="166" fontId="19" fillId="8" borderId="4" xfId="7" applyNumberFormat="1" applyFont="1" applyFill="1" applyBorder="1" applyAlignment="1">
      <alignment horizontal="center"/>
    </xf>
    <xf numFmtId="166" fontId="19" fillId="9" borderId="0" xfId="7" applyNumberFormat="1" applyFont="1" applyFill="1" applyBorder="1" applyAlignment="1">
      <alignment horizontal="center"/>
    </xf>
    <xf numFmtId="166" fontId="19" fillId="8" borderId="5" xfId="7" applyNumberFormat="1" applyFont="1" applyFill="1" applyBorder="1" applyAlignment="1">
      <alignment horizontal="center"/>
    </xf>
    <xf numFmtId="166" fontId="19" fillId="11" borderId="4" xfId="0" applyNumberFormat="1" applyFont="1" applyFill="1" applyBorder="1" applyAlignment="1">
      <alignment horizontal="center"/>
    </xf>
    <xf numFmtId="166" fontId="19" fillId="11" borderId="5" xfId="0" applyNumberFormat="1" applyFont="1" applyFill="1" applyBorder="1" applyAlignment="1">
      <alignment horizontal="center"/>
    </xf>
    <xf numFmtId="0" fontId="2" fillId="0" borderId="0" xfId="0" applyFont="1" applyAlignment="1">
      <alignment horizontal="center"/>
    </xf>
    <xf numFmtId="166" fontId="19" fillId="0" borderId="0" xfId="7" applyNumberFormat="1" applyFont="1" applyAlignment="1">
      <alignment horizontal="center"/>
    </xf>
    <xf numFmtId="0" fontId="2" fillId="2" borderId="9" xfId="1" applyFont="1" applyFill="1" applyBorder="1" applyAlignment="1">
      <alignment horizontal="center"/>
    </xf>
    <xf numFmtId="0" fontId="2" fillId="2" borderId="17" xfId="1" applyFont="1" applyFill="1" applyBorder="1" applyAlignment="1">
      <alignment horizontal="center"/>
    </xf>
    <xf numFmtId="0" fontId="2" fillId="2" borderId="10" xfId="1" applyFont="1" applyFill="1" applyBorder="1" applyAlignment="1">
      <alignment horizontal="center"/>
    </xf>
    <xf numFmtId="0" fontId="2" fillId="0" borderId="0" xfId="1" applyFont="1" applyAlignment="1">
      <alignment horizontal="left"/>
    </xf>
    <xf numFmtId="0" fontId="2" fillId="14" borderId="9" xfId="1" applyFont="1" applyFill="1" applyBorder="1" applyAlignment="1">
      <alignment horizontal="center"/>
    </xf>
    <xf numFmtId="170" fontId="2" fillId="14" borderId="1" xfId="1" applyNumberFormat="1" applyFont="1" applyFill="1" applyBorder="1" applyAlignment="1">
      <alignment horizontal="center"/>
    </xf>
    <xf numFmtId="171" fontId="30" fillId="14" borderId="3" xfId="8" applyNumberFormat="1" applyFont="1" applyFill="1" applyBorder="1" applyAlignment="1">
      <alignment horizontal="center"/>
    </xf>
    <xf numFmtId="170" fontId="1" fillId="0" borderId="0" xfId="1" applyNumberFormat="1"/>
    <xf numFmtId="0" fontId="31" fillId="2" borderId="17" xfId="1" applyFont="1" applyFill="1" applyBorder="1" applyAlignment="1">
      <alignment horizontal="center"/>
    </xf>
    <xf numFmtId="10" fontId="2" fillId="14" borderId="4" xfId="1" applyNumberFormat="1" applyFont="1" applyFill="1" applyBorder="1" applyAlignment="1">
      <alignment horizontal="center"/>
    </xf>
    <xf numFmtId="170" fontId="1" fillId="14" borderId="5" xfId="1" applyNumberFormat="1" applyFill="1" applyBorder="1"/>
    <xf numFmtId="0" fontId="2" fillId="14" borderId="17" xfId="1" applyFont="1" applyFill="1" applyBorder="1" applyAlignment="1">
      <alignment horizontal="center"/>
    </xf>
    <xf numFmtId="0" fontId="2" fillId="14" borderId="4" xfId="1" applyFont="1" applyFill="1" applyBorder="1" applyAlignment="1">
      <alignment horizontal="center"/>
    </xf>
    <xf numFmtId="0" fontId="2" fillId="14" borderId="5" xfId="1" applyFont="1" applyFill="1" applyBorder="1" applyAlignment="1">
      <alignment horizontal="center"/>
    </xf>
    <xf numFmtId="10" fontId="2" fillId="0" borderId="0" xfId="1" applyNumberFormat="1" applyFont="1"/>
    <xf numFmtId="0" fontId="1" fillId="0" borderId="17" xfId="1" applyBorder="1"/>
    <xf numFmtId="10" fontId="2" fillId="15" borderId="5" xfId="1" applyNumberFormat="1" applyFont="1" applyFill="1" applyBorder="1"/>
    <xf numFmtId="0" fontId="1" fillId="0" borderId="18" xfId="1" applyBorder="1"/>
    <xf numFmtId="0" fontId="24" fillId="0" borderId="0" xfId="1" applyFont="1"/>
    <xf numFmtId="10" fontId="33" fillId="9" borderId="5" xfId="1" applyNumberFormat="1" applyFont="1" applyFill="1" applyBorder="1"/>
    <xf numFmtId="166" fontId="0" fillId="15" borderId="4" xfId="8" applyFont="1" applyFill="1" applyBorder="1"/>
    <xf numFmtId="10" fontId="1" fillId="15" borderId="5" xfId="1" applyNumberFormat="1" applyFill="1" applyBorder="1"/>
    <xf numFmtId="0" fontId="15" fillId="3" borderId="0" xfId="1" applyFont="1" applyFill="1"/>
    <xf numFmtId="0" fontId="34" fillId="3" borderId="21" xfId="1" applyFont="1" applyFill="1" applyBorder="1"/>
    <xf numFmtId="0" fontId="15" fillId="3" borderId="22" xfId="1" applyFont="1" applyFill="1" applyBorder="1"/>
    <xf numFmtId="10" fontId="15" fillId="15" borderId="24" xfId="1" applyNumberFormat="1" applyFont="1" applyFill="1" applyBorder="1"/>
    <xf numFmtId="165" fontId="1" fillId="0" borderId="0" xfId="1" applyNumberFormat="1"/>
    <xf numFmtId="0" fontId="2" fillId="0" borderId="17" xfId="1" applyFont="1" applyBorder="1"/>
    <xf numFmtId="0" fontId="1" fillId="0" borderId="16" xfId="1" applyBorder="1"/>
    <xf numFmtId="10" fontId="1" fillId="15" borderId="20" xfId="1" applyNumberFormat="1" applyFill="1" applyBorder="1"/>
    <xf numFmtId="0" fontId="2" fillId="0" borderId="21" xfId="1" applyFont="1" applyBorder="1"/>
    <xf numFmtId="0" fontId="2" fillId="0" borderId="22" xfId="1" applyFont="1" applyBorder="1"/>
    <xf numFmtId="166" fontId="2" fillId="15" borderId="23" xfId="8" applyFont="1" applyFill="1" applyBorder="1"/>
    <xf numFmtId="10" fontId="2" fillId="15" borderId="24" xfId="1" applyNumberFormat="1" applyFont="1" applyFill="1" applyBorder="1"/>
    <xf numFmtId="0" fontId="2" fillId="0" borderId="0" xfId="1" applyFont="1"/>
    <xf numFmtId="166" fontId="33" fillId="9" borderId="4" xfId="8" applyFont="1" applyFill="1" applyBorder="1"/>
    <xf numFmtId="0" fontId="33" fillId="0" borderId="0" xfId="1" applyFont="1"/>
    <xf numFmtId="0" fontId="1" fillId="3" borderId="17" xfId="1" applyFill="1" applyBorder="1"/>
    <xf numFmtId="0" fontId="1" fillId="3" borderId="0" xfId="1" applyFill="1"/>
    <xf numFmtId="0" fontId="1" fillId="0" borderId="22" xfId="1" applyBorder="1"/>
    <xf numFmtId="10" fontId="2" fillId="15" borderId="24" xfId="8" applyNumberFormat="1" applyFont="1" applyFill="1" applyBorder="1"/>
    <xf numFmtId="0" fontId="24" fillId="0" borderId="17" xfId="1" applyFont="1" applyBorder="1"/>
    <xf numFmtId="165" fontId="3" fillId="4" borderId="0" xfId="1" applyNumberFormat="1" applyFont="1" applyFill="1"/>
    <xf numFmtId="0" fontId="1" fillId="16" borderId="0" xfId="1" applyFill="1"/>
    <xf numFmtId="0" fontId="2" fillId="8" borderId="25" xfId="1" applyFont="1" applyFill="1" applyBorder="1"/>
    <xf numFmtId="166" fontId="1" fillId="0" borderId="0" xfId="1" applyNumberFormat="1"/>
    <xf numFmtId="0" fontId="0" fillId="0" borderId="1" xfId="0" applyBorder="1"/>
    <xf numFmtId="0" fontId="0" fillId="0" borderId="2" xfId="0" applyBorder="1"/>
    <xf numFmtId="0" fontId="0" fillId="0" borderId="3" xfId="0" applyBorder="1"/>
    <xf numFmtId="0" fontId="13" fillId="0" borderId="4" xfId="0" applyFont="1" applyBorder="1"/>
    <xf numFmtId="0" fontId="15" fillId="3" borderId="0" xfId="0" applyFont="1" applyFill="1"/>
    <xf numFmtId="0" fontId="0" fillId="3" borderId="0" xfId="0" applyFill="1"/>
    <xf numFmtId="0" fontId="19" fillId="0" borderId="4" xfId="0" applyFont="1" applyBorder="1" applyAlignment="1">
      <alignment horizontal="center"/>
    </xf>
    <xf numFmtId="0" fontId="20" fillId="3" borderId="0" xfId="0" applyFont="1" applyFill="1"/>
    <xf numFmtId="0" fontId="21" fillId="3" borderId="0" xfId="0" applyFont="1" applyFill="1"/>
    <xf numFmtId="0" fontId="1" fillId="3" borderId="0" xfId="0" applyFont="1" applyFill="1"/>
    <xf numFmtId="0" fontId="22" fillId="0" borderId="0" xfId="0" applyFont="1"/>
    <xf numFmtId="0" fontId="23" fillId="0" borderId="0" xfId="0" applyFont="1"/>
    <xf numFmtId="0" fontId="2" fillId="0" borderId="0" xfId="0" applyFont="1"/>
    <xf numFmtId="0" fontId="24" fillId="3" borderId="0" xfId="0" applyFont="1" applyFill="1"/>
    <xf numFmtId="0" fontId="19" fillId="10" borderId="4" xfId="0" applyFont="1" applyFill="1" applyBorder="1" applyAlignment="1">
      <alignment horizontal="center"/>
    </xf>
    <xf numFmtId="0" fontId="25" fillId="10" borderId="0" xfId="0" applyFont="1" applyFill="1"/>
    <xf numFmtId="0" fontId="26" fillId="10" borderId="0" xfId="0" applyFont="1" applyFill="1"/>
    <xf numFmtId="0" fontId="1" fillId="10" borderId="0" xfId="0" applyFont="1" applyFill="1"/>
    <xf numFmtId="166" fontId="19" fillId="12" borderId="0" xfId="0" applyNumberFormat="1" applyFont="1" applyFill="1" applyAlignment="1">
      <alignment horizontal="center"/>
    </xf>
    <xf numFmtId="0" fontId="27" fillId="0" borderId="0" xfId="0" applyFont="1"/>
    <xf numFmtId="0" fontId="0" fillId="0" borderId="6" xfId="0" applyBorder="1"/>
    <xf numFmtId="0" fontId="0" fillId="0" borderId="7" xfId="0" applyBorder="1"/>
    <xf numFmtId="0" fontId="0" fillId="0" borderId="8" xfId="0" applyBorder="1"/>
    <xf numFmtId="0" fontId="0" fillId="0" borderId="5" xfId="0" applyBorder="1"/>
    <xf numFmtId="166" fontId="0" fillId="0" borderId="0" xfId="0" applyNumberFormat="1"/>
    <xf numFmtId="0" fontId="29" fillId="0" borderId="0" xfId="0" applyFont="1"/>
    <xf numFmtId="166" fontId="18" fillId="8" borderId="4" xfId="7" applyNumberFormat="1" applyFont="1" applyFill="1" applyBorder="1" applyAlignment="1">
      <alignment horizontal="center"/>
    </xf>
    <xf numFmtId="0" fontId="37" fillId="0" borderId="0" xfId="0" applyFont="1"/>
    <xf numFmtId="166" fontId="29" fillId="0" borderId="0" xfId="0" applyNumberFormat="1" applyFont="1"/>
    <xf numFmtId="0" fontId="38" fillId="0" borderId="0" xfId="0" applyFont="1"/>
    <xf numFmtId="0" fontId="39" fillId="0" borderId="0" xfId="0" applyFont="1"/>
    <xf numFmtId="166" fontId="40" fillId="8" borderId="4" xfId="7" applyNumberFormat="1" applyFont="1" applyFill="1" applyBorder="1" applyAlignment="1">
      <alignment horizontal="center"/>
    </xf>
    <xf numFmtId="166" fontId="40" fillId="11" borderId="5" xfId="0" applyNumberFormat="1" applyFont="1" applyFill="1" applyBorder="1" applyAlignment="1">
      <alignment horizontal="center"/>
    </xf>
    <xf numFmtId="0" fontId="19" fillId="3" borderId="4" xfId="0" applyFont="1" applyFill="1" applyBorder="1" applyAlignment="1">
      <alignment horizontal="center"/>
    </xf>
    <xf numFmtId="166" fontId="19" fillId="4" borderId="25" xfId="7" applyNumberFormat="1" applyFont="1" applyFill="1" applyBorder="1" applyAlignment="1">
      <alignment horizontal="center"/>
    </xf>
    <xf numFmtId="166" fontId="19" fillId="4" borderId="28" xfId="7" applyNumberFormat="1" applyFont="1" applyFill="1" applyBorder="1" applyAlignment="1">
      <alignment horizontal="center"/>
    </xf>
    <xf numFmtId="166" fontId="19" fillId="4" borderId="26" xfId="7" applyNumberFormat="1" applyFont="1" applyFill="1" applyBorder="1" applyAlignment="1">
      <alignment horizontal="center"/>
    </xf>
    <xf numFmtId="0" fontId="0" fillId="9" borderId="25" xfId="0" applyFill="1" applyBorder="1"/>
    <xf numFmtId="0" fontId="0" fillId="9" borderId="28" xfId="0" applyFill="1" applyBorder="1"/>
    <xf numFmtId="0" fontId="0" fillId="9" borderId="26" xfId="0" applyFill="1" applyBorder="1"/>
    <xf numFmtId="166" fontId="28" fillId="13" borderId="25" xfId="0" applyNumberFormat="1" applyFont="1" applyFill="1" applyBorder="1" applyAlignment="1">
      <alignment horizontal="center"/>
    </xf>
    <xf numFmtId="166" fontId="28" fillId="13" borderId="28" xfId="0" applyNumberFormat="1" applyFont="1" applyFill="1" applyBorder="1" applyAlignment="1">
      <alignment horizontal="center"/>
    </xf>
    <xf numFmtId="166" fontId="28" fillId="13" borderId="27" xfId="0" applyNumberFormat="1" applyFont="1" applyFill="1" applyBorder="1" applyAlignment="1">
      <alignment horizontal="center"/>
    </xf>
    <xf numFmtId="0" fontId="33" fillId="9" borderId="27" xfId="1" applyFont="1" applyFill="1" applyBorder="1"/>
    <xf numFmtId="166" fontId="33" fillId="9" borderId="25" xfId="8" applyFont="1" applyFill="1" applyBorder="1"/>
    <xf numFmtId="10" fontId="33" fillId="9" borderId="26" xfId="1" applyNumberFormat="1" applyFont="1" applyFill="1" applyBorder="1"/>
    <xf numFmtId="166" fontId="33" fillId="9" borderId="25" xfId="1" applyNumberFormat="1" applyFont="1" applyFill="1" applyBorder="1"/>
    <xf numFmtId="0" fontId="1" fillId="15" borderId="4" xfId="1" applyFill="1" applyBorder="1"/>
    <xf numFmtId="0" fontId="2" fillId="14" borderId="6" xfId="1" applyFont="1" applyFill="1" applyBorder="1" applyAlignment="1">
      <alignment horizontal="center"/>
    </xf>
    <xf numFmtId="0" fontId="1" fillId="14" borderId="8" xfId="1" applyFill="1" applyBorder="1" applyAlignment="1">
      <alignment horizontal="center"/>
    </xf>
    <xf numFmtId="0" fontId="23" fillId="0" borderId="17" xfId="1" applyFont="1" applyBorder="1"/>
    <xf numFmtId="171" fontId="2" fillId="14" borderId="10" xfId="1" applyNumberFormat="1" applyFont="1" applyFill="1" applyBorder="1" applyAlignment="1">
      <alignment horizontal="center"/>
    </xf>
    <xf numFmtId="166" fontId="30" fillId="0" borderId="0" xfId="1" applyNumberFormat="1" applyFont="1"/>
    <xf numFmtId="10" fontId="23" fillId="0" borderId="0" xfId="1" applyNumberFormat="1" applyFont="1" applyAlignment="1">
      <alignment horizontal="center"/>
    </xf>
    <xf numFmtId="166" fontId="2" fillId="0" borderId="0" xfId="1" applyNumberFormat="1" applyFont="1"/>
    <xf numFmtId="0" fontId="13" fillId="0" borderId="0" xfId="1" applyFont="1"/>
    <xf numFmtId="0" fontId="22" fillId="0" borderId="0" xfId="1" applyFont="1"/>
    <xf numFmtId="0" fontId="1" fillId="8" borderId="25" xfId="1" applyFill="1" applyBorder="1"/>
    <xf numFmtId="166" fontId="30" fillId="8" borderId="28" xfId="1" applyNumberFormat="1" applyFont="1" applyFill="1" applyBorder="1"/>
    <xf numFmtId="10" fontId="23" fillId="8" borderId="26" xfId="1" applyNumberFormat="1" applyFont="1" applyFill="1" applyBorder="1" applyAlignment="1">
      <alignment horizontal="center"/>
    </xf>
    <xf numFmtId="166" fontId="43" fillId="0" borderId="0" xfId="1" applyNumberFormat="1" applyFont="1"/>
    <xf numFmtId="166" fontId="30" fillId="17" borderId="9" xfId="1" applyNumberFormat="1" applyFont="1" applyFill="1" applyBorder="1"/>
    <xf numFmtId="166" fontId="1" fillId="17" borderId="17" xfId="1" applyNumberFormat="1" applyFill="1" applyBorder="1"/>
    <xf numFmtId="166" fontId="23" fillId="17" borderId="17" xfId="1" applyNumberFormat="1" applyFont="1" applyFill="1" applyBorder="1"/>
    <xf numFmtId="166" fontId="44" fillId="18" borderId="27" xfId="1" applyNumberFormat="1" applyFont="1" applyFill="1" applyBorder="1"/>
    <xf numFmtId="166" fontId="1" fillId="19" borderId="0" xfId="1" applyNumberFormat="1" applyFill="1"/>
    <xf numFmtId="166" fontId="30" fillId="18" borderId="26" xfId="1" applyNumberFormat="1" applyFont="1" applyFill="1" applyBorder="1"/>
    <xf numFmtId="166" fontId="29" fillId="0" borderId="27" xfId="0" applyNumberFormat="1" applyFont="1" applyBorder="1"/>
    <xf numFmtId="167" fontId="1" fillId="0" borderId="0" xfId="1" applyNumberFormat="1"/>
    <xf numFmtId="0" fontId="19" fillId="0" borderId="0" xfId="1" applyFont="1"/>
    <xf numFmtId="166" fontId="30" fillId="0" borderId="0" xfId="1" applyNumberFormat="1" applyFont="1" applyAlignment="1">
      <alignment horizontal="center"/>
    </xf>
    <xf numFmtId="166" fontId="30" fillId="0" borderId="0" xfId="0" applyNumberFormat="1" applyFont="1" applyAlignment="1">
      <alignment horizontal="center"/>
    </xf>
    <xf numFmtId="0" fontId="1" fillId="0" borderId="0" xfId="1" applyAlignment="1">
      <alignment wrapText="1"/>
    </xf>
    <xf numFmtId="0" fontId="41" fillId="3" borderId="0" xfId="1" applyFont="1" applyFill="1" applyAlignment="1">
      <alignment vertical="center" wrapText="1"/>
    </xf>
    <xf numFmtId="10" fontId="31" fillId="8" borderId="26" xfId="1" applyNumberFormat="1" applyFont="1" applyFill="1" applyBorder="1"/>
    <xf numFmtId="0" fontId="41" fillId="0" borderId="0" xfId="1" applyFont="1"/>
    <xf numFmtId="0" fontId="3" fillId="0" borderId="0" xfId="1" applyFont="1"/>
    <xf numFmtId="17" fontId="22" fillId="0" borderId="0" xfId="1" applyNumberFormat="1" applyFont="1"/>
    <xf numFmtId="0" fontId="23" fillId="0" borderId="0" xfId="1" applyFont="1" applyAlignment="1">
      <alignment horizontal="center"/>
    </xf>
    <xf numFmtId="166" fontId="30" fillId="0" borderId="0" xfId="1" applyNumberFormat="1" applyFont="1" applyAlignment="1">
      <alignment horizontal="right"/>
    </xf>
    <xf numFmtId="0" fontId="2" fillId="0" borderId="0" xfId="1" applyFont="1" applyAlignment="1">
      <alignment horizontal="right"/>
    </xf>
    <xf numFmtId="166" fontId="45" fillId="0" borderId="0" xfId="1" applyNumberFormat="1" applyFont="1"/>
    <xf numFmtId="0" fontId="1" fillId="0" borderId="25" xfId="1" applyBorder="1"/>
    <xf numFmtId="0" fontId="1" fillId="0" borderId="28" xfId="1" applyBorder="1"/>
    <xf numFmtId="166" fontId="1" fillId="0" borderId="28" xfId="1" applyNumberFormat="1" applyBorder="1"/>
    <xf numFmtId="166" fontId="1" fillId="0" borderId="26" xfId="1" applyNumberFormat="1" applyBorder="1"/>
    <xf numFmtId="10" fontId="46" fillId="0" borderId="0" xfId="1" applyNumberFormat="1" applyFont="1" applyAlignment="1">
      <alignment horizontal="center"/>
    </xf>
    <xf numFmtId="0" fontId="47" fillId="0" borderId="0" xfId="1" applyFont="1" applyAlignment="1">
      <alignment horizontal="center"/>
    </xf>
    <xf numFmtId="166" fontId="48" fillId="0" borderId="0" xfId="1" applyNumberFormat="1" applyFont="1" applyProtection="1">
      <protection locked="0"/>
    </xf>
    <xf numFmtId="166" fontId="49" fillId="0" borderId="0" xfId="1" applyNumberFormat="1" applyFont="1" applyProtection="1">
      <protection locked="0"/>
    </xf>
    <xf numFmtId="166" fontId="30" fillId="0" borderId="0" xfId="1" applyNumberFormat="1" applyFont="1" applyProtection="1">
      <protection locked="0"/>
    </xf>
    <xf numFmtId="166" fontId="50" fillId="8" borderId="4" xfId="7" applyNumberFormat="1" applyFont="1" applyFill="1" applyBorder="1" applyAlignment="1" applyProtection="1">
      <alignment horizontal="center"/>
      <protection locked="0"/>
    </xf>
    <xf numFmtId="166" fontId="50" fillId="8" borderId="5" xfId="7" applyNumberFormat="1" applyFont="1" applyFill="1" applyBorder="1" applyAlignment="1" applyProtection="1">
      <alignment horizontal="center"/>
      <protection locked="0"/>
    </xf>
    <xf numFmtId="166" fontId="51" fillId="8" borderId="4" xfId="7" applyNumberFormat="1" applyFont="1" applyFill="1" applyBorder="1" applyAlignment="1" applyProtection="1">
      <alignment horizontal="center"/>
      <protection locked="0"/>
    </xf>
    <xf numFmtId="166" fontId="50" fillId="11" borderId="4" xfId="0" applyNumberFormat="1" applyFont="1" applyFill="1" applyBorder="1" applyAlignment="1" applyProtection="1">
      <alignment horizontal="center"/>
      <protection locked="0"/>
    </xf>
    <xf numFmtId="166" fontId="50" fillId="11" borderId="5" xfId="0" applyNumberFormat="1" applyFont="1" applyFill="1" applyBorder="1" applyAlignment="1" applyProtection="1">
      <alignment horizontal="center"/>
      <protection locked="0"/>
    </xf>
    <xf numFmtId="166" fontId="32" fillId="15" borderId="4" xfId="1" applyNumberFormat="1" applyFont="1" applyFill="1" applyBorder="1" applyProtection="1">
      <protection locked="0"/>
    </xf>
    <xf numFmtId="166" fontId="32" fillId="15" borderId="23" xfId="8" applyFont="1" applyFill="1" applyBorder="1" applyProtection="1">
      <protection locked="0"/>
    </xf>
    <xf numFmtId="167" fontId="32" fillId="15" borderId="4" xfId="8" applyNumberFormat="1" applyFont="1" applyFill="1" applyBorder="1" applyProtection="1">
      <protection locked="0"/>
    </xf>
    <xf numFmtId="167" fontId="32" fillId="15" borderId="19" xfId="8" applyNumberFormat="1" applyFont="1" applyFill="1" applyBorder="1" applyProtection="1"/>
    <xf numFmtId="166" fontId="32" fillId="15" borderId="4" xfId="8" applyFont="1" applyFill="1" applyBorder="1" applyProtection="1">
      <protection locked="0"/>
    </xf>
    <xf numFmtId="166" fontId="51" fillId="8" borderId="5" xfId="7" applyNumberFormat="1" applyFont="1" applyFill="1" applyBorder="1" applyAlignment="1" applyProtection="1">
      <alignment horizontal="center"/>
      <protection locked="0"/>
    </xf>
    <xf numFmtId="172" fontId="1" fillId="0" borderId="0" xfId="1" applyNumberFormat="1"/>
    <xf numFmtId="0" fontId="1" fillId="0" borderId="0" xfId="1" applyAlignment="1">
      <alignment vertical="center" wrapText="1"/>
    </xf>
    <xf numFmtId="0" fontId="1" fillId="4" borderId="29" xfId="1" applyFill="1" applyBorder="1" applyAlignment="1">
      <alignment vertical="center" wrapText="1"/>
    </xf>
    <xf numFmtId="0" fontId="1" fillId="4" borderId="7" xfId="1" applyFill="1" applyBorder="1" applyAlignment="1">
      <alignment vertical="center" wrapText="1"/>
    </xf>
    <xf numFmtId="0" fontId="54" fillId="4" borderId="7" xfId="1" applyFont="1" applyFill="1" applyBorder="1" applyAlignment="1">
      <alignment vertical="center" wrapText="1"/>
    </xf>
    <xf numFmtId="0" fontId="1" fillId="4" borderId="30" xfId="1" applyFill="1" applyBorder="1"/>
    <xf numFmtId="0" fontId="1" fillId="4" borderId="5" xfId="1" applyFill="1" applyBorder="1" applyAlignment="1">
      <alignment vertical="center" wrapText="1"/>
    </xf>
    <xf numFmtId="0" fontId="1" fillId="4" borderId="31" xfId="1" applyFill="1" applyBorder="1" applyAlignment="1">
      <alignment vertical="center" wrapText="1"/>
    </xf>
    <xf numFmtId="0" fontId="0" fillId="0" borderId="32" xfId="1" applyFont="1" applyBorder="1" applyAlignment="1">
      <alignment horizontal="center" vertical="center" wrapText="1"/>
    </xf>
    <xf numFmtId="0" fontId="1" fillId="4" borderId="4" xfId="1" applyFill="1" applyBorder="1"/>
    <xf numFmtId="0" fontId="1" fillId="0" borderId="33" xfId="1" applyBorder="1" applyAlignment="1">
      <alignment horizontal="center" vertical="center" wrapText="1"/>
    </xf>
    <xf numFmtId="0" fontId="1" fillId="4" borderId="16" xfId="1" applyFill="1" applyBorder="1" applyAlignment="1">
      <alignment vertical="center" wrapText="1"/>
    </xf>
    <xf numFmtId="0" fontId="59" fillId="0" borderId="18" xfId="1" applyFont="1" applyBorder="1" applyAlignment="1">
      <alignment horizontal="center" vertical="center" wrapText="1"/>
    </xf>
    <xf numFmtId="0" fontId="1" fillId="3" borderId="32" xfId="1" applyFill="1" applyBorder="1" applyAlignment="1">
      <alignment horizontal="center" vertical="center" wrapText="1"/>
    </xf>
    <xf numFmtId="0" fontId="2" fillId="20" borderId="32" xfId="1" applyFont="1" applyFill="1" applyBorder="1" applyAlignment="1">
      <alignment horizontal="center" vertical="center" wrapText="1"/>
    </xf>
    <xf numFmtId="0" fontId="1" fillId="4" borderId="0" xfId="1" applyFill="1" applyAlignment="1">
      <alignment vertical="center" wrapText="1"/>
    </xf>
    <xf numFmtId="0" fontId="1" fillId="4" borderId="17" xfId="1" applyFill="1" applyBorder="1" applyAlignment="1">
      <alignment vertical="center" wrapText="1"/>
    </xf>
    <xf numFmtId="0" fontId="2" fillId="3" borderId="32" xfId="1" applyFont="1" applyFill="1" applyBorder="1" applyAlignment="1">
      <alignment vertical="center" wrapText="1"/>
    </xf>
    <xf numFmtId="0" fontId="1" fillId="0" borderId="17" xfId="1" applyBorder="1" applyAlignment="1">
      <alignment horizontal="center" vertical="center" wrapText="1"/>
    </xf>
    <xf numFmtId="39" fontId="55" fillId="3" borderId="35" xfId="1" applyNumberFormat="1" applyFont="1" applyFill="1" applyBorder="1" applyAlignment="1" applyProtection="1">
      <alignment horizontal="center" vertical="center" wrapText="1"/>
      <protection locked="0"/>
    </xf>
    <xf numFmtId="0" fontId="1" fillId="0" borderId="32" xfId="1" applyBorder="1" applyAlignment="1">
      <alignment horizontal="center" vertical="center" wrapText="1"/>
    </xf>
    <xf numFmtId="0" fontId="57" fillId="0" borderId="32" xfId="1" applyFont="1" applyBorder="1" applyAlignment="1">
      <alignment horizontal="center" vertical="center" wrapText="1"/>
    </xf>
    <xf numFmtId="39" fontId="55" fillId="21" borderId="34" xfId="1" applyNumberFormat="1" applyFont="1" applyFill="1" applyBorder="1" applyAlignment="1" applyProtection="1">
      <alignment horizontal="center" vertical="center" wrapText="1"/>
      <protection locked="0"/>
    </xf>
    <xf numFmtId="0" fontId="0" fillId="21" borderId="32" xfId="1" applyFont="1" applyFill="1" applyBorder="1" applyAlignment="1">
      <alignment horizontal="center" vertical="center" wrapText="1"/>
    </xf>
    <xf numFmtId="0" fontId="1" fillId="21" borderId="32" xfId="1" applyFill="1" applyBorder="1" applyAlignment="1">
      <alignment horizontal="center" vertical="center" wrapText="1"/>
    </xf>
    <xf numFmtId="0" fontId="57" fillId="21" borderId="32" xfId="1" applyFont="1" applyFill="1" applyBorder="1" applyAlignment="1">
      <alignment horizontal="center" vertical="center" wrapText="1"/>
    </xf>
    <xf numFmtId="1" fontId="55" fillId="3" borderId="32" xfId="1" applyNumberFormat="1" applyFont="1" applyFill="1" applyBorder="1" applyAlignment="1" applyProtection="1">
      <alignment horizontal="center" vertical="center" wrapText="1"/>
      <protection locked="0"/>
    </xf>
    <xf numFmtId="2" fontId="55" fillId="3" borderId="32" xfId="1" applyNumberFormat="1" applyFont="1" applyFill="1" applyBorder="1" applyAlignment="1" applyProtection="1">
      <alignment horizontal="center" vertical="center" wrapText="1"/>
      <protection locked="0"/>
    </xf>
    <xf numFmtId="0" fontId="2" fillId="3" borderId="32" xfId="1" applyFont="1" applyFill="1" applyBorder="1" applyAlignment="1">
      <alignment horizontal="center" vertical="center" wrapText="1"/>
    </xf>
    <xf numFmtId="0" fontId="1" fillId="4" borderId="36" xfId="1" applyFill="1" applyBorder="1" applyAlignment="1">
      <alignment vertical="center" wrapText="1"/>
    </xf>
    <xf numFmtId="0" fontId="2" fillId="20" borderId="37" xfId="1" applyFont="1" applyFill="1" applyBorder="1" applyAlignment="1">
      <alignment horizontal="center" vertical="center" wrapText="1"/>
    </xf>
    <xf numFmtId="10" fontId="55" fillId="0" borderId="27" xfId="1" applyNumberFormat="1" applyFont="1" applyBorder="1" applyAlignment="1" applyProtection="1">
      <alignment horizontal="center" vertical="center" wrapText="1"/>
      <protection locked="0"/>
    </xf>
    <xf numFmtId="0" fontId="34" fillId="3" borderId="17" xfId="1" applyFont="1" applyFill="1" applyBorder="1" applyAlignment="1">
      <alignment horizontal="center" vertical="center"/>
    </xf>
    <xf numFmtId="0" fontId="1" fillId="3" borderId="18" xfId="1" applyFill="1" applyBorder="1" applyAlignment="1">
      <alignment horizontal="center" vertical="center" wrapText="1"/>
    </xf>
    <xf numFmtId="0" fontId="1" fillId="4" borderId="5" xfId="1" applyFill="1" applyBorder="1"/>
    <xf numFmtId="0" fontId="1" fillId="4" borderId="0" xfId="1" applyFill="1"/>
    <xf numFmtId="0" fontId="1" fillId="4" borderId="5" xfId="1" applyFill="1" applyBorder="1" applyAlignment="1">
      <alignment horizontal="center"/>
    </xf>
    <xf numFmtId="0" fontId="1" fillId="4" borderId="3" xfId="1" applyFill="1" applyBorder="1"/>
    <xf numFmtId="0" fontId="1" fillId="4" borderId="2" xfId="1" applyFill="1" applyBorder="1"/>
    <xf numFmtId="0" fontId="1" fillId="4" borderId="1" xfId="1" applyFill="1" applyBorder="1"/>
    <xf numFmtId="0" fontId="66" fillId="0" borderId="0" xfId="1" applyFont="1"/>
    <xf numFmtId="0" fontId="2" fillId="20" borderId="39" xfId="1" applyFont="1" applyFill="1" applyBorder="1" applyAlignment="1">
      <alignment horizontal="left"/>
    </xf>
    <xf numFmtId="0" fontId="1" fillId="0" borderId="0" xfId="1" applyProtection="1">
      <protection locked="0"/>
    </xf>
    <xf numFmtId="0" fontId="2" fillId="20" borderId="9" xfId="1" applyFont="1" applyFill="1" applyBorder="1" applyAlignment="1">
      <alignment horizontal="left"/>
    </xf>
    <xf numFmtId="0" fontId="3" fillId="3" borderId="0" xfId="1" applyFont="1" applyFill="1"/>
    <xf numFmtId="0" fontId="69" fillId="3" borderId="0" xfId="1" applyFont="1" applyFill="1"/>
    <xf numFmtId="4" fontId="55" fillId="0" borderId="33" xfId="1" applyNumberFormat="1" applyFont="1" applyBorder="1" applyAlignment="1" applyProtection="1">
      <alignment horizontal="center" vertical="center" wrapText="1"/>
      <protection locked="0"/>
    </xf>
    <xf numFmtId="10" fontId="54" fillId="4" borderId="40" xfId="1" applyNumberFormat="1" applyFont="1" applyFill="1" applyBorder="1" applyAlignment="1">
      <alignment horizontal="center" vertical="center" wrapText="1"/>
    </xf>
    <xf numFmtId="10" fontId="54" fillId="4" borderId="5" xfId="1" applyNumberFormat="1" applyFont="1" applyFill="1" applyBorder="1" applyAlignment="1">
      <alignment horizontal="center" vertical="center" wrapText="1"/>
    </xf>
    <xf numFmtId="39" fontId="55" fillId="20" borderId="37" xfId="1" applyNumberFormat="1" applyFont="1" applyFill="1" applyBorder="1" applyAlignment="1" applyProtection="1">
      <alignment horizontal="center" vertical="center" wrapText="1"/>
      <protection locked="0"/>
    </xf>
    <xf numFmtId="2" fontId="55" fillId="20" borderId="41" xfId="1" applyNumberFormat="1" applyFont="1" applyFill="1" applyBorder="1" applyAlignment="1" applyProtection="1">
      <alignment horizontal="center" vertical="center" wrapText="1"/>
      <protection locked="0"/>
    </xf>
    <xf numFmtId="1" fontId="55" fillId="3" borderId="34" xfId="1" applyNumberFormat="1" applyFont="1" applyFill="1" applyBorder="1" applyAlignment="1" applyProtection="1">
      <alignment horizontal="center" vertical="center" wrapText="1"/>
      <protection locked="0"/>
    </xf>
    <xf numFmtId="39" fontId="55" fillId="21" borderId="32" xfId="1" applyNumberFormat="1" applyFont="1" applyFill="1" applyBorder="1" applyAlignment="1" applyProtection="1">
      <alignment horizontal="center" vertical="center" wrapText="1"/>
      <protection locked="0"/>
    </xf>
    <xf numFmtId="39" fontId="55" fillId="3" borderId="32" xfId="1" applyNumberFormat="1" applyFont="1" applyFill="1" applyBorder="1" applyAlignment="1" applyProtection="1">
      <alignment horizontal="center" vertical="center" wrapText="1"/>
      <protection locked="0"/>
    </xf>
    <xf numFmtId="2" fontId="54" fillId="4" borderId="18" xfId="1" applyNumberFormat="1" applyFont="1" applyFill="1" applyBorder="1" applyAlignment="1">
      <alignment horizontal="center" vertical="center" wrapText="1"/>
    </xf>
    <xf numFmtId="2" fontId="54" fillId="4" borderId="20" xfId="1" applyNumberFormat="1" applyFont="1" applyFill="1" applyBorder="1" applyAlignment="1">
      <alignment horizontal="center" vertical="center" wrapText="1"/>
    </xf>
    <xf numFmtId="0" fontId="1" fillId="3" borderId="37" xfId="1" applyFill="1" applyBorder="1" applyAlignment="1">
      <alignment horizontal="center" vertical="center" wrapText="1"/>
    </xf>
    <xf numFmtId="0" fontId="1" fillId="0" borderId="17" xfId="1" applyBorder="1" applyAlignment="1">
      <alignment vertical="center" wrapText="1"/>
    </xf>
    <xf numFmtId="0" fontId="1" fillId="0" borderId="18" xfId="1" applyBorder="1" applyAlignment="1">
      <alignment horizontal="center" vertical="center" wrapText="1"/>
    </xf>
    <xf numFmtId="0" fontId="1" fillId="4" borderId="17" xfId="1" applyFill="1" applyBorder="1" applyAlignment="1">
      <alignment horizontal="center" vertical="center" wrapText="1"/>
    </xf>
    <xf numFmtId="0" fontId="1" fillId="4" borderId="38" xfId="1" applyFill="1" applyBorder="1" applyAlignment="1">
      <alignment vertical="center" wrapText="1"/>
    </xf>
    <xf numFmtId="0" fontId="1" fillId="10" borderId="37" xfId="67" applyFont="1" applyFill="1" applyBorder="1" applyAlignment="1">
      <alignment horizontal="center" vertical="center" wrapText="1"/>
    </xf>
    <xf numFmtId="0" fontId="57" fillId="0" borderId="17" xfId="1" applyFont="1" applyBorder="1" applyAlignment="1">
      <alignment horizontal="center" vertical="center" wrapText="1"/>
    </xf>
    <xf numFmtId="0" fontId="64" fillId="0" borderId="32" xfId="1" applyFont="1" applyBorder="1" applyAlignment="1">
      <alignment horizontal="center" vertical="center" wrapText="1"/>
    </xf>
    <xf numFmtId="0" fontId="0" fillId="0" borderId="33" xfId="1" applyFont="1" applyBorder="1" applyAlignment="1">
      <alignment horizontal="center" vertical="center" wrapText="1"/>
    </xf>
    <xf numFmtId="10" fontId="55" fillId="20" borderId="37" xfId="2" applyNumberFormat="1" applyFont="1" applyFill="1" applyBorder="1" applyAlignment="1" applyProtection="1">
      <alignment horizontal="center" vertical="center" wrapText="1"/>
      <protection locked="0"/>
    </xf>
    <xf numFmtId="10" fontId="54" fillId="20" borderId="41" xfId="2" applyNumberFormat="1" applyFont="1" applyFill="1" applyBorder="1" applyAlignment="1" applyProtection="1">
      <alignment horizontal="center" vertical="center" wrapText="1"/>
      <protection locked="0"/>
    </xf>
    <xf numFmtId="10" fontId="55" fillId="3" borderId="18" xfId="2" applyNumberFormat="1" applyFont="1" applyFill="1" applyBorder="1" applyAlignment="1" applyProtection="1">
      <alignment horizontal="center" vertical="center" wrapText="1"/>
      <protection locked="0"/>
    </xf>
    <xf numFmtId="10" fontId="54" fillId="3" borderId="20" xfId="2" applyNumberFormat="1" applyFont="1" applyFill="1" applyBorder="1" applyAlignment="1" applyProtection="1">
      <alignment horizontal="center" vertical="center" wrapText="1"/>
      <protection locked="0"/>
    </xf>
    <xf numFmtId="10" fontId="55" fillId="0" borderId="32" xfId="1" applyNumberFormat="1" applyFont="1" applyBorder="1" applyAlignment="1" applyProtection="1">
      <alignment horizontal="center" vertical="center" wrapText="1"/>
      <protection locked="0"/>
    </xf>
    <xf numFmtId="10" fontId="54" fillId="0" borderId="34" xfId="1" applyNumberFormat="1" applyFont="1" applyBorder="1" applyAlignment="1" applyProtection="1">
      <alignment horizontal="center" vertical="center" wrapText="1"/>
      <protection locked="0"/>
    </xf>
    <xf numFmtId="10" fontId="55" fillId="20" borderId="37" xfId="1" applyNumberFormat="1" applyFont="1" applyFill="1" applyBorder="1" applyAlignment="1" applyProtection="1">
      <alignment horizontal="center" vertical="center" wrapText="1"/>
      <protection locked="0"/>
    </xf>
    <xf numFmtId="10" fontId="54" fillId="20" borderId="41" xfId="1" applyNumberFormat="1" applyFont="1" applyFill="1" applyBorder="1" applyAlignment="1" applyProtection="1">
      <alignment horizontal="center" vertical="center" wrapText="1"/>
      <protection locked="0"/>
    </xf>
    <xf numFmtId="10" fontId="55" fillId="0" borderId="33" xfId="1" applyNumberFormat="1" applyFont="1" applyBorder="1" applyAlignment="1" applyProtection="1">
      <alignment horizontal="center" vertical="center" wrapText="1"/>
      <protection locked="0"/>
    </xf>
    <xf numFmtId="10" fontId="54" fillId="0" borderId="42" xfId="1" applyNumberFormat="1" applyFont="1" applyBorder="1" applyAlignment="1" applyProtection="1">
      <alignment horizontal="center" vertical="center" wrapText="1"/>
      <protection locked="0"/>
    </xf>
    <xf numFmtId="10" fontId="54" fillId="0" borderId="5" xfId="1" applyNumberFormat="1" applyFont="1" applyBorder="1" applyAlignment="1" applyProtection="1">
      <alignment horizontal="center" vertical="center" wrapText="1"/>
      <protection locked="0"/>
    </xf>
    <xf numFmtId="39" fontId="55" fillId="20" borderId="32" xfId="1" applyNumberFormat="1" applyFont="1" applyFill="1" applyBorder="1" applyAlignment="1" applyProtection="1">
      <alignment horizontal="center" vertical="center" wrapText="1"/>
      <protection locked="0"/>
    </xf>
    <xf numFmtId="39" fontId="54" fillId="20" borderId="34" xfId="1" applyNumberFormat="1" applyFont="1" applyFill="1" applyBorder="1" applyAlignment="1" applyProtection="1">
      <alignment horizontal="center" vertical="center" wrapText="1"/>
      <protection locked="0"/>
    </xf>
    <xf numFmtId="39" fontId="54" fillId="3" borderId="34" xfId="1" applyNumberFormat="1" applyFont="1" applyFill="1" applyBorder="1" applyAlignment="1" applyProtection="1">
      <alignment horizontal="center" vertical="center" wrapText="1"/>
      <protection locked="0"/>
    </xf>
    <xf numFmtId="10" fontId="55" fillId="0" borderId="18" xfId="1" applyNumberFormat="1" applyFont="1" applyBorder="1" applyAlignment="1" applyProtection="1">
      <alignment horizontal="center" vertical="center" wrapText="1"/>
      <protection locked="0"/>
    </xf>
    <xf numFmtId="10" fontId="54" fillId="0" borderId="20" xfId="1" applyNumberFormat="1" applyFont="1" applyBorder="1" applyAlignment="1" applyProtection="1">
      <alignment horizontal="center" vertical="center" wrapText="1"/>
      <protection locked="0"/>
    </xf>
    <xf numFmtId="2" fontId="55" fillId="0" borderId="32" xfId="1" applyNumberFormat="1" applyFont="1" applyBorder="1" applyAlignment="1" applyProtection="1">
      <alignment horizontal="center" vertical="center" wrapText="1"/>
      <protection locked="0"/>
    </xf>
    <xf numFmtId="2" fontId="54" fillId="0" borderId="34" xfId="1" applyNumberFormat="1" applyFont="1" applyBorder="1" applyAlignment="1" applyProtection="1">
      <alignment horizontal="center" vertical="center" wrapText="1"/>
      <protection locked="0"/>
    </xf>
    <xf numFmtId="2" fontId="55" fillId="0" borderId="33" xfId="1" applyNumberFormat="1" applyFont="1" applyBorder="1" applyAlignment="1" applyProtection="1">
      <alignment horizontal="center" vertical="center" wrapText="1"/>
      <protection locked="0"/>
    </xf>
    <xf numFmtId="2" fontId="54" fillId="0" borderId="42" xfId="1" applyNumberFormat="1" applyFont="1" applyBorder="1" applyAlignment="1" applyProtection="1">
      <alignment horizontal="center" vertical="center" wrapText="1"/>
      <protection locked="0"/>
    </xf>
    <xf numFmtId="0" fontId="2" fillId="20" borderId="37" xfId="1" applyFont="1" applyFill="1" applyBorder="1" applyAlignment="1">
      <alignment horizontal="left" vertical="center" wrapText="1"/>
    </xf>
    <xf numFmtId="0" fontId="2" fillId="3" borderId="37" xfId="1" applyFont="1" applyFill="1" applyBorder="1" applyAlignment="1">
      <alignment vertical="center" wrapText="1"/>
    </xf>
    <xf numFmtId="0" fontId="2" fillId="0" borderId="32" xfId="1" applyFont="1" applyBorder="1" applyAlignment="1">
      <alignment vertical="center" wrapText="1"/>
    </xf>
    <xf numFmtId="0" fontId="2" fillId="4" borderId="17" xfId="1" applyFont="1" applyFill="1" applyBorder="1" applyAlignment="1">
      <alignment vertical="center" wrapText="1"/>
    </xf>
    <xf numFmtId="0" fontId="2" fillId="20" borderId="37" xfId="1" applyFont="1" applyFill="1" applyBorder="1" applyAlignment="1">
      <alignment vertical="center" wrapText="1"/>
    </xf>
    <xf numFmtId="0" fontId="2" fillId="0" borderId="33" xfId="1" applyFont="1" applyBorder="1" applyAlignment="1">
      <alignment vertical="center" wrapText="1"/>
    </xf>
    <xf numFmtId="0" fontId="2" fillId="0" borderId="17" xfId="1" applyFont="1" applyBorder="1" applyAlignment="1">
      <alignment vertical="center" wrapText="1"/>
    </xf>
    <xf numFmtId="0" fontId="2" fillId="21" borderId="32" xfId="1" applyFont="1" applyFill="1" applyBorder="1" applyAlignment="1">
      <alignment vertical="center" wrapText="1"/>
    </xf>
    <xf numFmtId="0" fontId="1" fillId="21" borderId="32" xfId="1" applyFill="1" applyBorder="1" applyAlignment="1">
      <alignment vertical="center" wrapText="1"/>
    </xf>
    <xf numFmtId="49" fontId="2" fillId="20" borderId="32" xfId="1" applyNumberFormat="1" applyFont="1" applyFill="1" applyBorder="1" applyAlignment="1">
      <alignment vertical="center" wrapText="1"/>
    </xf>
    <xf numFmtId="49" fontId="1" fillId="3" borderId="32" xfId="1" applyNumberFormat="1" applyFill="1" applyBorder="1" applyAlignment="1">
      <alignment vertical="center" wrapText="1"/>
    </xf>
    <xf numFmtId="0" fontId="2" fillId="0" borderId="18" xfId="1" applyFont="1" applyBorder="1" applyAlignment="1">
      <alignment vertical="center" wrapText="1"/>
    </xf>
    <xf numFmtId="0" fontId="1" fillId="0" borderId="32" xfId="1" applyBorder="1" applyAlignment="1">
      <alignment vertical="center" wrapText="1"/>
    </xf>
    <xf numFmtId="0" fontId="1" fillId="0" borderId="33" xfId="1" applyBorder="1" applyAlignment="1">
      <alignment vertical="center" wrapText="1"/>
    </xf>
    <xf numFmtId="0" fontId="1" fillId="4" borderId="17" xfId="1" applyFill="1" applyBorder="1"/>
    <xf numFmtId="0" fontId="2" fillId="23" borderId="25" xfId="1" applyFont="1" applyFill="1" applyBorder="1" applyAlignment="1">
      <alignment horizontal="center"/>
    </xf>
    <xf numFmtId="0" fontId="2" fillId="4" borderId="28" xfId="1" applyFont="1" applyFill="1" applyBorder="1" applyAlignment="1">
      <alignment horizontal="center"/>
    </xf>
    <xf numFmtId="0" fontId="2" fillId="22" borderId="28" xfId="1" applyFont="1" applyFill="1" applyBorder="1" applyAlignment="1">
      <alignment horizontal="center"/>
    </xf>
    <xf numFmtId="0" fontId="2" fillId="22" borderId="26" xfId="1" applyFont="1" applyFill="1" applyBorder="1" applyAlignment="1">
      <alignment horizontal="center"/>
    </xf>
    <xf numFmtId="166" fontId="54" fillId="4" borderId="7" xfId="1" applyNumberFormat="1" applyFont="1" applyFill="1" applyBorder="1" applyAlignment="1">
      <alignment vertical="center" wrapText="1"/>
    </xf>
    <xf numFmtId="166" fontId="55" fillId="3" borderId="34" xfId="1" applyNumberFormat="1" applyFont="1" applyFill="1" applyBorder="1" applyAlignment="1" applyProtection="1">
      <alignment horizontal="center" vertical="center" wrapText="1"/>
      <protection locked="0"/>
    </xf>
    <xf numFmtId="0" fontId="20" fillId="9" borderId="25" xfId="0" applyFont="1" applyFill="1" applyBorder="1"/>
    <xf numFmtId="0" fontId="21" fillId="9" borderId="28" xfId="0" applyFont="1" applyFill="1" applyBorder="1"/>
    <xf numFmtId="0" fontId="21" fillId="9" borderId="26" xfId="0" applyFont="1" applyFill="1" applyBorder="1"/>
    <xf numFmtId="0" fontId="25" fillId="12" borderId="25" xfId="0" applyFont="1" applyFill="1" applyBorder="1"/>
    <xf numFmtId="0" fontId="25" fillId="12" borderId="28" xfId="0" applyFont="1" applyFill="1" applyBorder="1"/>
    <xf numFmtId="0" fontId="25" fillId="12" borderId="26" xfId="0" applyFont="1" applyFill="1" applyBorder="1"/>
    <xf numFmtId="0" fontId="14" fillId="2" borderId="1" xfId="0" applyFont="1" applyFill="1" applyBorder="1" applyAlignment="1">
      <alignment wrapText="1"/>
    </xf>
    <xf numFmtId="0" fontId="0" fillId="0" borderId="2" xfId="0" applyBorder="1" applyAlignment="1">
      <alignment wrapText="1"/>
    </xf>
    <xf numFmtId="0" fontId="0" fillId="0" borderId="3" xfId="0" applyBorder="1" applyAlignment="1">
      <alignment wrapText="1"/>
    </xf>
    <xf numFmtId="0" fontId="16"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0" xfId="0" applyFont="1" applyFill="1" applyAlignment="1">
      <alignment horizontal="center" vertical="center" wrapText="1"/>
    </xf>
    <xf numFmtId="0" fontId="17" fillId="8" borderId="5" xfId="0" applyFont="1" applyFill="1" applyBorder="1" applyAlignment="1">
      <alignment horizontal="center" vertical="center" wrapText="1"/>
    </xf>
    <xf numFmtId="0" fontId="14" fillId="2" borderId="4" xfId="0" applyFont="1" applyFill="1" applyBorder="1" applyAlignment="1">
      <alignment wrapText="1"/>
    </xf>
    <xf numFmtId="0" fontId="0" fillId="0" borderId="0" xfId="0" applyAlignment="1">
      <alignment wrapText="1"/>
    </xf>
    <xf numFmtId="0" fontId="0" fillId="0" borderId="5" xfId="0" applyBorder="1" applyAlignment="1">
      <alignment wrapText="1"/>
    </xf>
    <xf numFmtId="0" fontId="2" fillId="2" borderId="6" xfId="0" applyFont="1" applyFill="1" applyBorder="1" applyAlignment="1">
      <alignment wrapText="1"/>
    </xf>
    <xf numFmtId="0" fontId="0" fillId="0" borderId="7" xfId="0" applyBorder="1" applyAlignment="1">
      <alignment wrapText="1"/>
    </xf>
    <xf numFmtId="0" fontId="0" fillId="0" borderId="8" xfId="0" applyBorder="1" applyAlignment="1">
      <alignment wrapText="1"/>
    </xf>
    <xf numFmtId="0" fontId="24" fillId="9" borderId="28" xfId="0" applyFont="1" applyFill="1" applyBorder="1"/>
    <xf numFmtId="0" fontId="24" fillId="9" borderId="26" xfId="0" applyFont="1" applyFill="1" applyBorder="1"/>
    <xf numFmtId="0" fontId="2" fillId="0" borderId="0" xfId="1" applyFont="1" applyAlignment="1">
      <alignment horizontal="right"/>
    </xf>
    <xf numFmtId="0" fontId="2" fillId="17" borderId="25" xfId="1" applyFont="1" applyFill="1" applyBorder="1" applyAlignment="1">
      <alignment horizontal="right" vertical="center" wrapText="1"/>
    </xf>
    <xf numFmtId="0" fontId="2" fillId="17" borderId="28" xfId="1" applyFont="1" applyFill="1" applyBorder="1" applyAlignment="1">
      <alignment horizontal="right" vertical="center" wrapText="1"/>
    </xf>
    <xf numFmtId="0" fontId="23" fillId="8" borderId="28" xfId="1" applyFont="1" applyFill="1" applyBorder="1" applyAlignment="1">
      <alignment horizontal="right"/>
    </xf>
    <xf numFmtId="0" fontId="42" fillId="8" borderId="28" xfId="1" applyFont="1" applyFill="1" applyBorder="1" applyAlignment="1">
      <alignment horizontal="right"/>
    </xf>
    <xf numFmtId="0" fontId="42" fillId="8" borderId="26" xfId="1" applyFont="1" applyFill="1" applyBorder="1" applyAlignment="1">
      <alignment horizontal="right"/>
    </xf>
    <xf numFmtId="0" fontId="41" fillId="4" borderId="25" xfId="1" applyFont="1" applyFill="1" applyBorder="1" applyAlignment="1">
      <alignment wrapText="1"/>
    </xf>
    <xf numFmtId="0" fontId="41" fillId="0" borderId="28" xfId="1" applyFont="1" applyBorder="1" applyAlignment="1">
      <alignment wrapText="1"/>
    </xf>
    <xf numFmtId="0" fontId="41" fillId="0" borderId="26" xfId="1" applyFont="1" applyBorder="1" applyAlignment="1">
      <alignment wrapText="1"/>
    </xf>
    <xf numFmtId="0" fontId="23" fillId="8" borderId="25" xfId="1" applyFont="1" applyFill="1" applyBorder="1" applyAlignment="1">
      <alignment horizontal="center" vertical="center" wrapText="1"/>
    </xf>
    <xf numFmtId="0" fontId="1" fillId="0" borderId="28" xfId="1" applyBorder="1" applyAlignment="1">
      <alignment horizontal="center" vertical="center" wrapText="1"/>
    </xf>
    <xf numFmtId="0" fontId="41" fillId="4" borderId="25" xfId="1" applyFont="1" applyFill="1" applyBorder="1" applyAlignment="1">
      <alignment vertical="center" wrapText="1"/>
    </xf>
    <xf numFmtId="0" fontId="1" fillId="0" borderId="28" xfId="1" applyBorder="1" applyAlignment="1">
      <alignment wrapText="1"/>
    </xf>
    <xf numFmtId="0" fontId="1" fillId="0" borderId="26" xfId="1" applyBorder="1" applyAlignment="1">
      <alignment wrapText="1"/>
    </xf>
    <xf numFmtId="0" fontId="41" fillId="13" borderId="0" xfId="1" applyFont="1" applyFill="1" applyAlignment="1">
      <alignment vertical="center" wrapText="1"/>
    </xf>
    <xf numFmtId="0" fontId="1" fillId="0" borderId="0" xfId="1" applyAlignment="1">
      <alignment wrapText="1"/>
    </xf>
    <xf numFmtId="0" fontId="1" fillId="0" borderId="5" xfId="1" applyBorder="1" applyAlignment="1">
      <alignment wrapText="1"/>
    </xf>
    <xf numFmtId="0" fontId="1" fillId="0" borderId="0" xfId="1"/>
    <xf numFmtId="0" fontId="41" fillId="4" borderId="25" xfId="1" applyFont="1" applyFill="1" applyBorder="1" applyAlignment="1">
      <alignment horizontal="left" vertical="center" wrapText="1"/>
    </xf>
    <xf numFmtId="0" fontId="29" fillId="0" borderId="28" xfId="0" applyFont="1" applyBorder="1" applyAlignment="1">
      <alignment horizontal="left" vertical="center" wrapText="1"/>
    </xf>
    <xf numFmtId="0" fontId="29" fillId="0" borderId="26" xfId="0" applyFont="1" applyBorder="1" applyAlignment="1">
      <alignment horizontal="left" vertical="center" wrapText="1"/>
    </xf>
    <xf numFmtId="0" fontId="2" fillId="0" borderId="28" xfId="1" applyFont="1" applyBorder="1" applyAlignment="1">
      <alignment wrapText="1"/>
    </xf>
    <xf numFmtId="0" fontId="2" fillId="0" borderId="26" xfId="1" applyFont="1" applyBorder="1" applyAlignment="1">
      <alignment wrapText="1"/>
    </xf>
    <xf numFmtId="164" fontId="67" fillId="20" borderId="9" xfId="1" applyNumberFormat="1" applyFont="1" applyFill="1" applyBorder="1" applyAlignment="1" applyProtection="1">
      <alignment horizontal="center" vertical="center" wrapText="1"/>
      <protection locked="0"/>
    </xf>
    <xf numFmtId="164" fontId="67" fillId="20" borderId="39" xfId="1" applyNumberFormat="1" applyFont="1" applyFill="1" applyBorder="1" applyAlignment="1" applyProtection="1">
      <alignment horizontal="center" vertical="center" wrapText="1"/>
      <protection locked="0"/>
    </xf>
    <xf numFmtId="165" fontId="2" fillId="20" borderId="9" xfId="1" applyNumberFormat="1" applyFont="1" applyFill="1" applyBorder="1" applyAlignment="1">
      <alignment horizontal="center" vertical="center" wrapText="1"/>
    </xf>
    <xf numFmtId="0" fontId="52" fillId="0" borderId="39" xfId="67" applyBorder="1" applyAlignment="1">
      <alignment horizontal="center" vertical="center" wrapText="1"/>
    </xf>
    <xf numFmtId="0" fontId="2" fillId="20" borderId="9" xfId="1" applyFont="1" applyFill="1" applyBorder="1" applyAlignment="1">
      <alignment horizontal="center" vertical="center" wrapText="1"/>
    </xf>
    <xf numFmtId="0" fontId="2" fillId="20" borderId="39" xfId="1" applyFont="1" applyFill="1" applyBorder="1" applyAlignment="1">
      <alignment horizontal="center" vertical="center" wrapText="1"/>
    </xf>
    <xf numFmtId="0" fontId="2" fillId="22" borderId="28" xfId="1" applyFont="1" applyFill="1" applyBorder="1" applyAlignment="1">
      <alignment horizontal="center"/>
    </xf>
    <xf numFmtId="0" fontId="1" fillId="0" borderId="28" xfId="1" applyBorder="1" applyAlignment="1">
      <alignment horizontal="center"/>
    </xf>
    <xf numFmtId="166" fontId="71" fillId="2" borderId="1" xfId="1" applyNumberFormat="1" applyFont="1" applyFill="1" applyBorder="1" applyProtection="1">
      <protection locked="0"/>
    </xf>
    <xf numFmtId="0" fontId="71" fillId="2" borderId="2" xfId="1" applyFont="1" applyFill="1" applyBorder="1" applyProtection="1">
      <protection locked="0"/>
    </xf>
    <xf numFmtId="0" fontId="71" fillId="2" borderId="3" xfId="1" applyFont="1" applyFill="1" applyBorder="1" applyProtection="1">
      <protection locked="0"/>
    </xf>
    <xf numFmtId="0" fontId="71" fillId="2" borderId="4" xfId="1" applyFont="1" applyFill="1" applyBorder="1" applyProtection="1">
      <protection locked="0"/>
    </xf>
    <xf numFmtId="0" fontId="70" fillId="2" borderId="0" xfId="1" applyFont="1" applyFill="1" applyProtection="1">
      <protection locked="0"/>
    </xf>
    <xf numFmtId="0" fontId="70" fillId="2" borderId="5" xfId="1" applyFont="1" applyFill="1" applyBorder="1" applyProtection="1">
      <protection locked="0"/>
    </xf>
    <xf numFmtId="0" fontId="71" fillId="2" borderId="30" xfId="1" applyFont="1" applyFill="1" applyBorder="1" applyProtection="1">
      <protection locked="0"/>
    </xf>
    <xf numFmtId="0" fontId="70" fillId="2" borderId="7" xfId="1" applyFont="1" applyFill="1" applyBorder="1" applyProtection="1">
      <protection locked="0"/>
    </xf>
    <xf numFmtId="0" fontId="70" fillId="2" borderId="29" xfId="1" applyFont="1" applyFill="1" applyBorder="1" applyProtection="1">
      <protection locked="0"/>
    </xf>
    <xf numFmtId="0" fontId="1" fillId="20" borderId="39" xfId="1" applyFill="1" applyBorder="1" applyAlignment="1">
      <alignment horizontal="center" vertical="center" wrapText="1"/>
    </xf>
  </cellXfs>
  <cellStyles count="68">
    <cellStyle name="48_description" xfId="3" xr:uid="{00000000-0005-0000-0000-000000000000}"/>
    <cellStyle name="Commentaire" xfId="4" xr:uid="{00000000-0005-0000-0000-000001000000}"/>
    <cellStyle name="Euro" xfId="5" xr:uid="{00000000-0005-0000-0000-000002000000}"/>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2" xfId="6" xr:uid="{00000000-0005-0000-0000-00001B000000}"/>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Monétaire 2" xfId="7" xr:uid="{00000000-0005-0000-0000-000034000000}"/>
    <cellStyle name="Monétaire 2 2" xfId="8" xr:uid="{00000000-0005-0000-0000-000035000000}"/>
    <cellStyle name="Monétaire 3" xfId="9" xr:uid="{00000000-0005-0000-0000-000036000000}"/>
    <cellStyle name="Normal" xfId="0" builtinId="0"/>
    <cellStyle name="Normal 2" xfId="1" xr:uid="{00000000-0005-0000-0000-000038000000}"/>
    <cellStyle name="Normal 2 2" xfId="10" xr:uid="{00000000-0005-0000-0000-000039000000}"/>
    <cellStyle name="Normal 2 2 2" xfId="11" xr:uid="{00000000-0005-0000-0000-00003A000000}"/>
    <cellStyle name="Normal 3 3" xfId="67" xr:uid="{9AAD8AD9-57C8-D346-A039-D1503E1DA8AA}"/>
    <cellStyle name="Pourcentage 2" xfId="2" xr:uid="{00000000-0005-0000-0000-00003B000000}"/>
    <cellStyle name="Satisfaisant" xfId="12" xr:uid="{00000000-0005-0000-0000-00003C000000}"/>
    <cellStyle name="Titre" xfId="13" xr:uid="{00000000-0005-0000-0000-00003D000000}"/>
    <cellStyle name="Titre 1" xfId="14" xr:uid="{00000000-0005-0000-0000-00003E000000}"/>
    <cellStyle name="Titre 2" xfId="15" xr:uid="{00000000-0005-0000-0000-00003F000000}"/>
    <cellStyle name="Titre 3" xfId="16" xr:uid="{00000000-0005-0000-0000-000040000000}"/>
    <cellStyle name="Titre 4" xfId="17" xr:uid="{00000000-0005-0000-0000-000041000000}"/>
    <cellStyle name="Vérification" xfId="18" xr:uid="{00000000-0005-0000-0000-000042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O121"/>
  <sheetViews>
    <sheetView zoomScale="150" zoomScaleNormal="150" zoomScalePageLayoutView="150" workbookViewId="0">
      <selection activeCell="K65" sqref="K65"/>
    </sheetView>
  </sheetViews>
  <sheetFormatPr baseColWidth="10" defaultRowHeight="16" x14ac:dyDescent="0.2"/>
  <cols>
    <col min="1" max="1" width="4.33203125" customWidth="1"/>
    <col min="7" max="7" width="17.6640625" customWidth="1"/>
    <col min="8" max="8" width="3" customWidth="1"/>
    <col min="9" max="9" width="16.5" bestFit="1" customWidth="1"/>
    <col min="10" max="10" width="2.5" customWidth="1"/>
    <col min="11" max="11" width="16.5" bestFit="1" customWidth="1"/>
    <col min="12" max="12" width="5" customWidth="1"/>
    <col min="13" max="13" width="2.5" customWidth="1"/>
    <col min="14" max="14" width="13.33203125" bestFit="1" customWidth="1"/>
  </cols>
  <sheetData>
    <row r="1" spans="2:15" ht="17" thickBot="1" x14ac:dyDescent="0.25"/>
    <row r="2" spans="2:15" ht="18" thickTop="1" thickBot="1" x14ac:dyDescent="0.25">
      <c r="B2" s="60"/>
      <c r="C2" s="61"/>
      <c r="D2" s="61"/>
      <c r="E2" s="61"/>
      <c r="F2" s="61"/>
      <c r="G2" s="61"/>
      <c r="H2" s="61"/>
      <c r="I2" s="61"/>
      <c r="J2" s="61"/>
      <c r="K2" s="61"/>
      <c r="L2" s="62"/>
    </row>
    <row r="3" spans="2:15" ht="18" thickTop="1" x14ac:dyDescent="0.25">
      <c r="B3" s="63"/>
      <c r="C3" s="274" t="s">
        <v>80</v>
      </c>
      <c r="D3" s="275"/>
      <c r="E3" s="275"/>
      <c r="F3" s="275"/>
      <c r="G3" s="276"/>
      <c r="H3" s="64"/>
      <c r="I3" s="277" t="s">
        <v>208</v>
      </c>
      <c r="J3" s="278"/>
      <c r="K3" s="279"/>
      <c r="L3" s="83"/>
    </row>
    <row r="4" spans="2:15" ht="18" thickBot="1" x14ac:dyDescent="0.3">
      <c r="B4" s="63"/>
      <c r="C4" s="283" t="s">
        <v>58</v>
      </c>
      <c r="D4" s="284"/>
      <c r="E4" s="284"/>
      <c r="F4" s="284"/>
      <c r="G4" s="285"/>
      <c r="H4" s="64"/>
      <c r="I4" s="280"/>
      <c r="J4" s="281"/>
      <c r="K4" s="282"/>
      <c r="L4" s="83"/>
    </row>
    <row r="5" spans="2:15" ht="19" thickTop="1" thickBot="1" x14ac:dyDescent="0.3">
      <c r="B5" s="63"/>
      <c r="C5" s="286" t="s">
        <v>209</v>
      </c>
      <c r="D5" s="287"/>
      <c r="E5" s="287"/>
      <c r="F5" s="287"/>
      <c r="G5" s="288"/>
      <c r="H5" s="64"/>
      <c r="I5" s="97"/>
      <c r="J5" s="98"/>
      <c r="K5" s="99"/>
      <c r="L5" s="83"/>
    </row>
    <row r="6" spans="2:15" ht="22" thickTop="1" thickBot="1" x14ac:dyDescent="0.45">
      <c r="B6" s="63"/>
      <c r="H6" s="65"/>
      <c r="I6" s="3" t="s">
        <v>2</v>
      </c>
      <c r="J6" s="4"/>
      <c r="K6" s="5" t="s">
        <v>3</v>
      </c>
      <c r="L6" s="83"/>
    </row>
    <row r="7" spans="2:15" ht="21" thickTop="1" thickBot="1" x14ac:dyDescent="0.35">
      <c r="B7" s="93"/>
      <c r="C7" s="268" t="s">
        <v>4</v>
      </c>
      <c r="D7" s="269"/>
      <c r="E7" s="269"/>
      <c r="F7" s="269"/>
      <c r="G7" s="270"/>
      <c r="H7" s="6"/>
      <c r="I7" s="94"/>
      <c r="J7" s="95"/>
      <c r="K7" s="96"/>
      <c r="L7" s="83"/>
    </row>
    <row r="8" spans="2:15" ht="20" thickTop="1" x14ac:dyDescent="0.3">
      <c r="B8" s="66"/>
      <c r="C8" s="67"/>
      <c r="D8" s="68"/>
      <c r="E8" s="68"/>
      <c r="F8" s="68"/>
      <c r="G8" s="68"/>
      <c r="H8" s="69"/>
      <c r="I8" s="7"/>
      <c r="J8" s="8"/>
      <c r="K8" s="9"/>
      <c r="L8" s="83"/>
    </row>
    <row r="9" spans="2:15" ht="17" x14ac:dyDescent="0.25">
      <c r="B9" s="66">
        <v>1000</v>
      </c>
      <c r="C9" s="70" t="s">
        <v>1</v>
      </c>
      <c r="D9" s="71"/>
      <c r="E9" s="72"/>
      <c r="F9" s="72"/>
      <c r="G9" s="72"/>
      <c r="H9" s="6"/>
      <c r="I9" s="7"/>
      <c r="J9" s="8" t="s">
        <v>5</v>
      </c>
      <c r="K9" s="9"/>
      <c r="L9" s="83"/>
    </row>
    <row r="10" spans="2:15" ht="17" x14ac:dyDescent="0.25">
      <c r="B10" s="66">
        <v>1001</v>
      </c>
      <c r="C10" t="s">
        <v>31</v>
      </c>
      <c r="D10" s="71"/>
      <c r="E10" s="72"/>
      <c r="F10" s="72"/>
      <c r="G10" s="72"/>
      <c r="H10" s="6"/>
      <c r="I10" s="151">
        <v>0</v>
      </c>
      <c r="J10" s="8"/>
      <c r="K10" s="152">
        <v>0</v>
      </c>
      <c r="L10" s="83"/>
    </row>
    <row r="11" spans="2:15" ht="18" thickBot="1" x14ac:dyDescent="0.3">
      <c r="B11" s="66">
        <v>1002</v>
      </c>
      <c r="C11" t="s">
        <v>90</v>
      </c>
      <c r="D11" s="72"/>
      <c r="E11" s="72"/>
      <c r="F11" s="72"/>
      <c r="G11" s="72"/>
      <c r="H11" s="6"/>
      <c r="I11" s="151">
        <v>0</v>
      </c>
      <c r="J11" s="8"/>
      <c r="K11" s="152">
        <v>0</v>
      </c>
      <c r="L11" s="83"/>
    </row>
    <row r="12" spans="2:15" ht="19" thickTop="1" thickBot="1" x14ac:dyDescent="0.3">
      <c r="B12" s="66">
        <v>1003</v>
      </c>
      <c r="C12" t="s">
        <v>91</v>
      </c>
      <c r="D12" s="72"/>
      <c r="E12" s="72"/>
      <c r="F12" s="72"/>
      <c r="G12" s="72"/>
      <c r="H12" s="6"/>
      <c r="I12" s="151">
        <v>0</v>
      </c>
      <c r="J12" s="8"/>
      <c r="K12" s="152">
        <v>0</v>
      </c>
      <c r="L12" s="83"/>
      <c r="N12" s="127">
        <f>+I10+I11+I12</f>
        <v>0</v>
      </c>
      <c r="O12" s="147" t="s">
        <v>0</v>
      </c>
    </row>
    <row r="13" spans="2:15" ht="18" thickTop="1" x14ac:dyDescent="0.25">
      <c r="B13" s="66" t="s">
        <v>0</v>
      </c>
      <c r="C13" s="72" t="s">
        <v>0</v>
      </c>
      <c r="D13" s="72"/>
      <c r="E13" s="72"/>
      <c r="F13" s="72"/>
      <c r="G13" s="72"/>
      <c r="H13" s="6"/>
      <c r="I13" s="7" t="s">
        <v>0</v>
      </c>
      <c r="J13" s="8"/>
      <c r="K13" s="9" t="s">
        <v>0</v>
      </c>
      <c r="L13" s="83"/>
    </row>
    <row r="14" spans="2:15" ht="17" x14ac:dyDescent="0.25">
      <c r="B14" s="66">
        <v>1100</v>
      </c>
      <c r="C14" s="70" t="s">
        <v>103</v>
      </c>
      <c r="D14" s="71"/>
      <c r="E14" s="72"/>
      <c r="F14" s="72"/>
      <c r="G14" s="72"/>
      <c r="H14" s="6"/>
      <c r="I14" s="7"/>
      <c r="J14" s="8"/>
      <c r="K14" s="9"/>
      <c r="L14" s="83"/>
    </row>
    <row r="15" spans="2:15" ht="17" x14ac:dyDescent="0.25">
      <c r="B15" s="66">
        <v>1101</v>
      </c>
      <c r="C15" t="s">
        <v>103</v>
      </c>
      <c r="D15" s="72"/>
      <c r="E15" s="72"/>
      <c r="F15" s="72"/>
      <c r="G15" s="72"/>
      <c r="H15" s="6"/>
      <c r="I15" s="151">
        <v>0</v>
      </c>
      <c r="J15" s="8"/>
      <c r="K15" s="152">
        <v>0</v>
      </c>
      <c r="L15" s="83"/>
    </row>
    <row r="16" spans="2:15" ht="17" x14ac:dyDescent="0.25">
      <c r="B16" s="66">
        <v>1102</v>
      </c>
      <c r="C16" t="s">
        <v>114</v>
      </c>
      <c r="D16" s="72"/>
      <c r="E16" s="72"/>
      <c r="F16" s="72"/>
      <c r="G16" s="72"/>
      <c r="H16" s="6"/>
      <c r="I16" s="151">
        <v>0</v>
      </c>
      <c r="J16" s="8"/>
      <c r="K16" s="152">
        <v>0</v>
      </c>
      <c r="L16" s="83"/>
    </row>
    <row r="17" spans="2:12" ht="17" x14ac:dyDescent="0.25">
      <c r="B17" s="66">
        <v>1103</v>
      </c>
      <c r="C17" t="s">
        <v>115</v>
      </c>
      <c r="D17" s="72"/>
      <c r="E17" s="72"/>
      <c r="F17" s="72"/>
      <c r="G17" s="72"/>
      <c r="H17" s="6"/>
      <c r="I17" s="151">
        <v>0</v>
      </c>
      <c r="J17" s="8"/>
      <c r="K17" s="152">
        <v>0</v>
      </c>
      <c r="L17" s="83"/>
    </row>
    <row r="18" spans="2:12" ht="17" x14ac:dyDescent="0.25">
      <c r="B18" s="66">
        <v>1104</v>
      </c>
      <c r="C18" t="s">
        <v>6</v>
      </c>
      <c r="D18" s="72"/>
      <c r="E18" s="72"/>
      <c r="F18" s="72"/>
      <c r="G18" s="72"/>
      <c r="H18" s="6"/>
      <c r="I18" s="151">
        <v>0</v>
      </c>
      <c r="J18" s="8"/>
      <c r="K18" s="152">
        <v>0</v>
      </c>
      <c r="L18" s="83"/>
    </row>
    <row r="19" spans="2:12" ht="17" x14ac:dyDescent="0.25">
      <c r="B19" s="66"/>
      <c r="C19" s="72"/>
      <c r="D19" s="72"/>
      <c r="E19" s="72"/>
      <c r="F19" s="72"/>
      <c r="G19" s="72"/>
      <c r="H19" s="6"/>
      <c r="I19" s="7" t="s">
        <v>0</v>
      </c>
      <c r="J19" s="8"/>
      <c r="K19" s="9" t="s">
        <v>0</v>
      </c>
      <c r="L19" s="83"/>
    </row>
    <row r="20" spans="2:12" ht="17" x14ac:dyDescent="0.25">
      <c r="B20" s="66">
        <v>1300</v>
      </c>
      <c r="C20" s="70" t="s">
        <v>104</v>
      </c>
      <c r="D20" s="71"/>
      <c r="E20" s="72"/>
      <c r="F20" s="72"/>
      <c r="G20" s="72"/>
      <c r="H20" s="6"/>
      <c r="I20" s="7" t="s">
        <v>0</v>
      </c>
      <c r="J20" s="8"/>
      <c r="K20" s="9" t="s">
        <v>0</v>
      </c>
      <c r="L20" s="83"/>
    </row>
    <row r="21" spans="2:12" ht="17" x14ac:dyDescent="0.25">
      <c r="B21" s="66">
        <v>1301</v>
      </c>
      <c r="C21" s="6" t="s">
        <v>59</v>
      </c>
      <c r="D21" s="72"/>
      <c r="E21" s="72"/>
      <c r="F21" s="72"/>
      <c r="G21" s="72"/>
      <c r="H21" s="6"/>
      <c r="I21" s="151">
        <v>0</v>
      </c>
      <c r="J21" s="8"/>
      <c r="K21" s="152">
        <v>0</v>
      </c>
      <c r="L21" s="83"/>
    </row>
    <row r="22" spans="2:12" ht="17" x14ac:dyDescent="0.25">
      <c r="B22" s="66">
        <v>1302</v>
      </c>
      <c r="C22" s="6" t="s">
        <v>56</v>
      </c>
      <c r="D22" s="72"/>
      <c r="E22" s="72"/>
      <c r="F22" s="72"/>
      <c r="G22" s="72"/>
      <c r="H22" s="6"/>
      <c r="I22" s="151">
        <v>0</v>
      </c>
      <c r="J22" s="8"/>
      <c r="K22" s="152">
        <v>0</v>
      </c>
      <c r="L22" s="83"/>
    </row>
    <row r="23" spans="2:12" ht="17" x14ac:dyDescent="0.25">
      <c r="B23" s="66">
        <v>1303</v>
      </c>
      <c r="C23" s="6" t="s">
        <v>8</v>
      </c>
      <c r="D23" s="72"/>
      <c r="E23" s="72"/>
      <c r="F23" s="72"/>
      <c r="G23" s="72"/>
      <c r="H23" s="6"/>
      <c r="I23" s="151">
        <v>0</v>
      </c>
      <c r="J23" s="8"/>
      <c r="K23" s="152">
        <v>0</v>
      </c>
      <c r="L23" s="83"/>
    </row>
    <row r="24" spans="2:12" ht="17" x14ac:dyDescent="0.25">
      <c r="B24" s="66">
        <v>1304</v>
      </c>
      <c r="C24" t="s">
        <v>7</v>
      </c>
      <c r="D24" s="72"/>
      <c r="E24" s="72"/>
      <c r="F24" s="72"/>
      <c r="G24" s="72"/>
      <c r="H24" s="6"/>
      <c r="I24" s="151">
        <v>0</v>
      </c>
      <c r="J24" s="8"/>
      <c r="K24" s="152">
        <v>0</v>
      </c>
      <c r="L24" s="83"/>
    </row>
    <row r="25" spans="2:12" ht="17" x14ac:dyDescent="0.25">
      <c r="B25" s="66"/>
      <c r="C25" s="72"/>
      <c r="D25" s="72"/>
      <c r="E25" s="72"/>
      <c r="F25" s="72"/>
      <c r="G25" s="72"/>
      <c r="H25" s="6"/>
      <c r="I25" s="7" t="s">
        <v>0</v>
      </c>
      <c r="J25" s="8"/>
      <c r="K25" s="9" t="s">
        <v>0</v>
      </c>
      <c r="L25" s="83"/>
    </row>
    <row r="26" spans="2:12" ht="20" x14ac:dyDescent="0.4">
      <c r="B26" s="66"/>
      <c r="C26" s="72" t="s">
        <v>210</v>
      </c>
      <c r="D26" s="72"/>
      <c r="E26" s="72"/>
      <c r="F26" s="72"/>
      <c r="G26" s="72"/>
      <c r="H26" s="6"/>
      <c r="I26" s="86">
        <f>+SUM(I9:I25)</f>
        <v>0</v>
      </c>
      <c r="J26" s="8"/>
      <c r="K26" s="9"/>
      <c r="L26" s="83"/>
    </row>
    <row r="27" spans="2:12" ht="20" x14ac:dyDescent="0.4">
      <c r="B27" s="66"/>
      <c r="C27" s="72"/>
      <c r="D27" s="72"/>
      <c r="E27" s="72"/>
      <c r="F27" s="72"/>
      <c r="G27" s="72"/>
      <c r="H27" s="6"/>
      <c r="I27" s="86"/>
      <c r="J27" s="8"/>
      <c r="K27" s="9"/>
      <c r="L27" s="83"/>
    </row>
    <row r="28" spans="2:12" ht="20" x14ac:dyDescent="0.4">
      <c r="B28" s="66">
        <v>1400</v>
      </c>
      <c r="C28" s="70" t="s">
        <v>105</v>
      </c>
      <c r="D28" s="72"/>
      <c r="E28" s="72"/>
      <c r="F28" s="72"/>
      <c r="G28" s="72"/>
      <c r="H28" s="6"/>
      <c r="I28" s="86"/>
      <c r="J28" s="8"/>
      <c r="K28" s="9"/>
      <c r="L28" s="83"/>
    </row>
    <row r="29" spans="2:12" ht="17" x14ac:dyDescent="0.25">
      <c r="B29" s="66">
        <v>1401</v>
      </c>
      <c r="C29" s="72" t="s">
        <v>211</v>
      </c>
      <c r="D29" s="72"/>
      <c r="E29" s="72"/>
      <c r="F29" s="72"/>
      <c r="G29" s="72"/>
      <c r="H29" s="6"/>
      <c r="I29" s="153">
        <v>0</v>
      </c>
      <c r="J29" s="8"/>
      <c r="K29" s="161">
        <v>0</v>
      </c>
      <c r="L29" s="83"/>
    </row>
    <row r="30" spans="2:12" ht="17" x14ac:dyDescent="0.25">
      <c r="B30" s="66">
        <v>1402</v>
      </c>
      <c r="C30" s="72" t="s">
        <v>92</v>
      </c>
      <c r="D30" s="72"/>
      <c r="E30" s="72"/>
      <c r="F30" s="72"/>
      <c r="G30" s="72"/>
      <c r="H30" s="6"/>
      <c r="I30" s="153">
        <v>0</v>
      </c>
      <c r="J30" s="8"/>
      <c r="K30" s="161">
        <v>0</v>
      </c>
      <c r="L30" s="83"/>
    </row>
    <row r="31" spans="2:12" ht="17" x14ac:dyDescent="0.25">
      <c r="B31" s="66">
        <v>1403</v>
      </c>
      <c r="C31" s="72" t="s">
        <v>93</v>
      </c>
      <c r="D31" s="72"/>
      <c r="E31" s="72"/>
      <c r="F31" s="72"/>
      <c r="G31" s="72"/>
      <c r="H31" s="6"/>
      <c r="I31" s="153">
        <v>0</v>
      </c>
      <c r="J31" s="8"/>
      <c r="K31" s="161">
        <v>0</v>
      </c>
      <c r="L31" s="83"/>
    </row>
    <row r="32" spans="2:12" ht="17" x14ac:dyDescent="0.25">
      <c r="B32" s="66">
        <v>1404</v>
      </c>
      <c r="C32" s="72" t="s">
        <v>94</v>
      </c>
      <c r="D32" s="72"/>
      <c r="E32" s="72"/>
      <c r="F32" s="72"/>
      <c r="G32" s="72"/>
      <c r="H32" s="6"/>
      <c r="I32" s="153">
        <v>0</v>
      </c>
      <c r="J32" s="8"/>
      <c r="K32" s="161">
        <v>0</v>
      </c>
      <c r="L32" s="83"/>
    </row>
    <row r="33" spans="2:12" ht="17" x14ac:dyDescent="0.25">
      <c r="B33" s="66">
        <v>1405</v>
      </c>
      <c r="C33" s="72" t="s">
        <v>95</v>
      </c>
      <c r="D33" s="72"/>
      <c r="E33" s="72"/>
      <c r="F33" s="72"/>
      <c r="G33" s="72"/>
      <c r="H33" s="6"/>
      <c r="I33" s="153">
        <v>0</v>
      </c>
      <c r="J33" s="8"/>
      <c r="K33" s="161">
        <v>0</v>
      </c>
      <c r="L33" s="83"/>
    </row>
    <row r="34" spans="2:12" ht="17" x14ac:dyDescent="0.25">
      <c r="B34" s="66"/>
      <c r="C34" s="72"/>
      <c r="D34" s="72"/>
      <c r="E34" s="72"/>
      <c r="F34" s="72"/>
      <c r="G34" s="72"/>
      <c r="H34" s="6"/>
      <c r="I34" s="7"/>
      <c r="J34" s="8"/>
      <c r="K34" s="9"/>
      <c r="L34" s="83"/>
    </row>
    <row r="35" spans="2:12" ht="17" x14ac:dyDescent="0.25">
      <c r="B35" s="66"/>
      <c r="C35" s="85" t="s">
        <v>96</v>
      </c>
      <c r="D35" s="72"/>
      <c r="E35" s="72"/>
      <c r="F35" s="72"/>
      <c r="G35" s="72"/>
      <c r="H35" s="6"/>
      <c r="I35" s="7">
        <f>+SUM(I28:I33)</f>
        <v>0</v>
      </c>
      <c r="J35" s="8"/>
      <c r="K35" s="9"/>
      <c r="L35" s="83"/>
    </row>
    <row r="36" spans="2:12" ht="17" x14ac:dyDescent="0.25">
      <c r="B36" s="66"/>
      <c r="C36" s="72"/>
      <c r="D36" s="72"/>
      <c r="E36" s="72"/>
      <c r="F36" s="72"/>
      <c r="G36" s="72"/>
      <c r="H36" s="6"/>
      <c r="I36" s="7" t="s">
        <v>0</v>
      </c>
      <c r="J36" s="8"/>
      <c r="K36" s="9" t="s">
        <v>0</v>
      </c>
      <c r="L36" s="83"/>
    </row>
    <row r="37" spans="2:12" ht="17" x14ac:dyDescent="0.25">
      <c r="B37" s="66">
        <v>1500</v>
      </c>
      <c r="C37" s="70" t="s">
        <v>204</v>
      </c>
      <c r="D37" s="71"/>
      <c r="E37" s="72"/>
      <c r="F37" s="72"/>
      <c r="G37" s="72"/>
      <c r="H37" s="6"/>
      <c r="I37" s="7" t="s">
        <v>0</v>
      </c>
      <c r="J37" s="8"/>
      <c r="K37" s="9" t="s">
        <v>0</v>
      </c>
      <c r="L37" s="83"/>
    </row>
    <row r="38" spans="2:12" ht="17" x14ac:dyDescent="0.25">
      <c r="B38" s="66">
        <v>1505</v>
      </c>
      <c r="C38" t="s">
        <v>9</v>
      </c>
      <c r="D38" s="72"/>
      <c r="E38" s="72"/>
      <c r="F38" s="72"/>
      <c r="G38" s="72"/>
      <c r="H38" s="6"/>
      <c r="I38" s="151">
        <v>0</v>
      </c>
      <c r="J38" s="8"/>
      <c r="K38" s="152">
        <v>0</v>
      </c>
      <c r="L38" s="83"/>
    </row>
    <row r="39" spans="2:12" ht="17" x14ac:dyDescent="0.25">
      <c r="B39" s="66">
        <v>1510</v>
      </c>
      <c r="C39" t="s">
        <v>10</v>
      </c>
      <c r="D39" s="72"/>
      <c r="E39" s="72"/>
      <c r="F39" s="72"/>
      <c r="G39" s="72"/>
      <c r="H39" s="6"/>
      <c r="I39" s="151">
        <v>0</v>
      </c>
      <c r="J39" s="8"/>
      <c r="K39" s="152">
        <v>0</v>
      </c>
      <c r="L39" s="83"/>
    </row>
    <row r="40" spans="2:12" ht="17" x14ac:dyDescent="0.25">
      <c r="B40" s="66">
        <v>1511</v>
      </c>
      <c r="C40" t="s">
        <v>116</v>
      </c>
      <c r="D40" s="72"/>
      <c r="E40" s="72"/>
      <c r="F40" s="72"/>
      <c r="G40" s="72"/>
      <c r="H40" s="6"/>
      <c r="I40" s="151">
        <v>0</v>
      </c>
      <c r="J40" s="8"/>
      <c r="K40" s="152">
        <v>0</v>
      </c>
      <c r="L40" s="83"/>
    </row>
    <row r="41" spans="2:12" ht="17" x14ac:dyDescent="0.25">
      <c r="B41" s="66">
        <v>1515</v>
      </c>
      <c r="C41" t="s">
        <v>11</v>
      </c>
      <c r="D41" s="72"/>
      <c r="E41" s="72"/>
      <c r="F41" s="72"/>
      <c r="G41" s="72"/>
      <c r="H41" s="6"/>
      <c r="I41" s="151">
        <v>0</v>
      </c>
      <c r="J41" s="8"/>
      <c r="K41" s="152">
        <v>0</v>
      </c>
      <c r="L41" s="83"/>
    </row>
    <row r="42" spans="2:12" ht="17" x14ac:dyDescent="0.25">
      <c r="B42" s="66">
        <v>1516</v>
      </c>
      <c r="C42" t="s">
        <v>117</v>
      </c>
      <c r="D42" s="72"/>
      <c r="E42" s="72"/>
      <c r="F42" s="72"/>
      <c r="G42" s="72"/>
      <c r="H42" s="6"/>
      <c r="I42" s="151">
        <v>0</v>
      </c>
      <c r="J42" s="8"/>
      <c r="K42" s="152">
        <v>0</v>
      </c>
      <c r="L42" s="83"/>
    </row>
    <row r="43" spans="2:12" ht="17" x14ac:dyDescent="0.25">
      <c r="B43" s="66">
        <v>1520</v>
      </c>
      <c r="C43" t="s">
        <v>89</v>
      </c>
      <c r="D43" s="72"/>
      <c r="E43" s="72"/>
      <c r="F43" s="72"/>
      <c r="G43" s="72"/>
      <c r="H43" s="6"/>
      <c r="I43" s="151">
        <v>0</v>
      </c>
      <c r="J43" s="8"/>
      <c r="K43" s="152">
        <v>0</v>
      </c>
      <c r="L43" s="83"/>
    </row>
    <row r="44" spans="2:12" ht="17" x14ac:dyDescent="0.25">
      <c r="B44" s="66">
        <v>1521</v>
      </c>
      <c r="C44" t="s">
        <v>118</v>
      </c>
      <c r="D44" s="72"/>
      <c r="E44" s="72"/>
      <c r="F44" s="72"/>
      <c r="G44" s="72"/>
      <c r="H44" s="6"/>
      <c r="I44" s="151">
        <v>0</v>
      </c>
      <c r="J44" s="8"/>
      <c r="K44" s="152">
        <v>0</v>
      </c>
      <c r="L44" s="83"/>
    </row>
    <row r="45" spans="2:12" ht="17" x14ac:dyDescent="0.25">
      <c r="B45" s="66">
        <v>1525</v>
      </c>
      <c r="C45" t="s">
        <v>81</v>
      </c>
      <c r="D45" s="72"/>
      <c r="E45" s="72"/>
      <c r="F45" s="72"/>
      <c r="G45" s="72"/>
      <c r="H45" s="6"/>
      <c r="I45" s="151">
        <v>0</v>
      </c>
      <c r="J45" s="8"/>
      <c r="K45" s="152">
        <v>0</v>
      </c>
      <c r="L45" s="83"/>
    </row>
    <row r="46" spans="2:12" ht="17" x14ac:dyDescent="0.25">
      <c r="B46" s="66">
        <v>1526</v>
      </c>
      <c r="C46" t="s">
        <v>119</v>
      </c>
      <c r="D46" s="72"/>
      <c r="E46" s="72"/>
      <c r="F46" s="72"/>
      <c r="G46" s="72"/>
      <c r="H46" s="6"/>
      <c r="I46" s="151">
        <v>0</v>
      </c>
      <c r="J46" s="8"/>
      <c r="K46" s="152">
        <v>0</v>
      </c>
      <c r="L46" s="83"/>
    </row>
    <row r="47" spans="2:12" ht="17" x14ac:dyDescent="0.25">
      <c r="B47" s="66">
        <v>1530</v>
      </c>
      <c r="C47" t="s">
        <v>12</v>
      </c>
      <c r="D47" s="72"/>
      <c r="E47" s="72"/>
      <c r="F47" s="72"/>
      <c r="G47" s="72"/>
      <c r="H47" s="6"/>
      <c r="I47" s="151">
        <v>0</v>
      </c>
      <c r="J47" s="8"/>
      <c r="K47" s="152">
        <v>0</v>
      </c>
      <c r="L47" s="83"/>
    </row>
    <row r="48" spans="2:12" ht="17" x14ac:dyDescent="0.25">
      <c r="B48" s="66">
        <v>1531</v>
      </c>
      <c r="C48" t="s">
        <v>120</v>
      </c>
      <c r="D48" s="72"/>
      <c r="E48" s="72"/>
      <c r="F48" s="72"/>
      <c r="G48" s="72"/>
      <c r="H48" s="6"/>
      <c r="I48" s="151">
        <v>0</v>
      </c>
      <c r="J48" s="8"/>
      <c r="K48" s="152">
        <v>0</v>
      </c>
      <c r="L48" s="83"/>
    </row>
    <row r="49" spans="2:12" ht="17" x14ac:dyDescent="0.25">
      <c r="B49" s="66" t="s">
        <v>0</v>
      </c>
      <c r="F49" s="72"/>
      <c r="G49" s="72"/>
      <c r="H49" s="6"/>
      <c r="I49" s="7" t="s">
        <v>0</v>
      </c>
      <c r="J49" s="8"/>
      <c r="K49" s="9" t="s">
        <v>0</v>
      </c>
      <c r="L49" s="83"/>
    </row>
    <row r="50" spans="2:12" ht="17" x14ac:dyDescent="0.25">
      <c r="B50" s="66">
        <v>1600</v>
      </c>
      <c r="C50" s="70" t="s">
        <v>205</v>
      </c>
      <c r="D50" s="71"/>
      <c r="E50" s="71"/>
      <c r="F50" s="72"/>
      <c r="G50" s="72"/>
      <c r="H50" s="6"/>
      <c r="I50" s="7" t="s">
        <v>0</v>
      </c>
      <c r="J50" s="8"/>
      <c r="K50" s="9" t="s">
        <v>0</v>
      </c>
      <c r="L50" s="83"/>
    </row>
    <row r="51" spans="2:12" ht="17" x14ac:dyDescent="0.25">
      <c r="B51" s="66">
        <v>1605</v>
      </c>
      <c r="C51" t="s">
        <v>13</v>
      </c>
      <c r="D51" s="72"/>
      <c r="E51" s="72"/>
      <c r="F51" s="72"/>
      <c r="G51" s="72"/>
      <c r="H51" s="6"/>
      <c r="I51" s="151">
        <v>0</v>
      </c>
      <c r="J51" s="8"/>
      <c r="K51" s="152">
        <v>0</v>
      </c>
      <c r="L51" s="83"/>
    </row>
    <row r="52" spans="2:12" ht="17" x14ac:dyDescent="0.25">
      <c r="B52" s="66">
        <v>1606</v>
      </c>
      <c r="C52" t="s">
        <v>121</v>
      </c>
      <c r="D52" s="72"/>
      <c r="E52" s="72"/>
      <c r="F52" s="72"/>
      <c r="G52" s="72"/>
      <c r="H52" s="6"/>
      <c r="I52" s="151">
        <v>0</v>
      </c>
      <c r="J52" s="8"/>
      <c r="K52" s="152">
        <v>0</v>
      </c>
      <c r="L52" s="83"/>
    </row>
    <row r="53" spans="2:12" ht="17" x14ac:dyDescent="0.25">
      <c r="B53" s="66">
        <v>1610</v>
      </c>
      <c r="C53" t="s">
        <v>60</v>
      </c>
      <c r="D53" s="72"/>
      <c r="E53" s="72"/>
      <c r="F53" s="72"/>
      <c r="G53" s="72"/>
      <c r="H53" s="6"/>
      <c r="I53" s="151">
        <v>0</v>
      </c>
      <c r="J53" s="8"/>
      <c r="K53" s="152">
        <v>0</v>
      </c>
      <c r="L53" s="83"/>
    </row>
    <row r="54" spans="2:12" ht="17" x14ac:dyDescent="0.25">
      <c r="B54" s="66">
        <v>1611</v>
      </c>
      <c r="C54" t="s">
        <v>122</v>
      </c>
      <c r="D54" s="72"/>
      <c r="E54" s="72"/>
      <c r="F54" s="72"/>
      <c r="G54" s="72"/>
      <c r="H54" s="6"/>
      <c r="I54" s="151">
        <v>0</v>
      </c>
      <c r="J54" s="8"/>
      <c r="K54" s="152">
        <v>0</v>
      </c>
      <c r="L54" s="83"/>
    </row>
    <row r="55" spans="2:12" ht="17" x14ac:dyDescent="0.25">
      <c r="B55" s="66"/>
      <c r="D55" s="72"/>
      <c r="E55" s="72"/>
      <c r="F55" s="72"/>
      <c r="G55" s="72"/>
      <c r="H55" s="6"/>
      <c r="I55" s="7"/>
      <c r="J55" s="8"/>
      <c r="K55" s="9"/>
      <c r="L55" s="83"/>
    </row>
    <row r="56" spans="2:12" ht="20" x14ac:dyDescent="0.4">
      <c r="B56" s="66"/>
      <c r="C56" s="85" t="s">
        <v>212</v>
      </c>
      <c r="D56" s="72"/>
      <c r="E56" s="72"/>
      <c r="F56" s="72"/>
      <c r="G56" s="72"/>
      <c r="H56" s="6"/>
      <c r="I56" s="86">
        <f>+(SUM(I37:I54)-SUM(K37:K54))</f>
        <v>0</v>
      </c>
      <c r="J56" s="8"/>
      <c r="K56" s="9"/>
      <c r="L56" s="83"/>
    </row>
    <row r="57" spans="2:12" ht="20" x14ac:dyDescent="0.4">
      <c r="B57" s="66"/>
      <c r="C57" s="85"/>
      <c r="D57" s="72"/>
      <c r="E57" s="72"/>
      <c r="F57" s="72"/>
      <c r="G57" s="72"/>
      <c r="H57" s="6"/>
      <c r="I57" s="86"/>
      <c r="J57" s="8"/>
      <c r="K57" s="9"/>
      <c r="L57" s="83"/>
    </row>
    <row r="58" spans="2:12" ht="20" x14ac:dyDescent="0.4">
      <c r="B58" s="66"/>
      <c r="C58" s="89" t="s">
        <v>61</v>
      </c>
      <c r="D58" s="72"/>
      <c r="E58" s="72"/>
      <c r="F58" s="72"/>
      <c r="G58" s="72"/>
      <c r="H58" s="6"/>
      <c r="I58" s="91">
        <f>+I26+I35+I56</f>
        <v>0</v>
      </c>
      <c r="J58" s="8"/>
      <c r="K58" s="9"/>
      <c r="L58" s="83"/>
    </row>
    <row r="59" spans="2:12" ht="18" thickBot="1" x14ac:dyDescent="0.3">
      <c r="B59" s="66"/>
      <c r="C59" s="72"/>
      <c r="D59" s="72"/>
      <c r="E59" s="72"/>
      <c r="F59" s="72"/>
      <c r="G59" s="72"/>
      <c r="H59" s="6"/>
      <c r="I59" s="7" t="s">
        <v>0</v>
      </c>
      <c r="J59" s="8"/>
      <c r="K59" s="9" t="s">
        <v>0</v>
      </c>
      <c r="L59" s="83"/>
    </row>
    <row r="60" spans="2:12" ht="21" thickTop="1" thickBot="1" x14ac:dyDescent="0.35">
      <c r="B60" s="66"/>
      <c r="C60" s="268" t="s">
        <v>14</v>
      </c>
      <c r="D60" s="289"/>
      <c r="E60" s="289"/>
      <c r="F60" s="289"/>
      <c r="G60" s="290"/>
      <c r="H60" s="6"/>
      <c r="I60" s="94" t="s">
        <v>0</v>
      </c>
      <c r="J60" s="95"/>
      <c r="K60" s="96" t="s">
        <v>0</v>
      </c>
      <c r="L60" s="83"/>
    </row>
    <row r="61" spans="2:12" ht="20" thickTop="1" x14ac:dyDescent="0.3">
      <c r="B61" s="66"/>
      <c r="C61" s="67"/>
      <c r="D61" s="73"/>
      <c r="E61" s="73"/>
      <c r="F61" s="73"/>
      <c r="G61" s="73"/>
      <c r="H61" s="69"/>
      <c r="I61" s="7"/>
      <c r="J61" s="8"/>
      <c r="K61" s="9"/>
      <c r="L61" s="83"/>
    </row>
    <row r="62" spans="2:12" ht="17" x14ac:dyDescent="0.25">
      <c r="B62" s="66">
        <v>2000</v>
      </c>
      <c r="C62" s="70" t="s">
        <v>15</v>
      </c>
      <c r="D62" s="71"/>
      <c r="E62" s="72"/>
      <c r="F62" s="72"/>
      <c r="G62" s="72"/>
      <c r="H62" s="6"/>
      <c r="I62" s="7" t="s">
        <v>0</v>
      </c>
      <c r="J62" s="8"/>
      <c r="K62" s="9" t="s">
        <v>0</v>
      </c>
      <c r="L62" s="83"/>
    </row>
    <row r="63" spans="2:12" ht="17" x14ac:dyDescent="0.25">
      <c r="B63" s="66">
        <v>2000</v>
      </c>
      <c r="C63" s="72" t="s">
        <v>109</v>
      </c>
      <c r="D63" s="71"/>
      <c r="E63" s="72"/>
      <c r="F63" s="72"/>
      <c r="G63" s="72"/>
      <c r="H63" s="6"/>
      <c r="I63" s="151">
        <v>0</v>
      </c>
      <c r="J63" s="8"/>
      <c r="K63" s="152">
        <v>0</v>
      </c>
      <c r="L63" s="83"/>
    </row>
    <row r="64" spans="2:12" ht="17" x14ac:dyDescent="0.25">
      <c r="B64" s="66">
        <v>2100</v>
      </c>
      <c r="C64" s="72" t="s">
        <v>110</v>
      </c>
      <c r="D64" s="71"/>
      <c r="E64" s="72"/>
      <c r="F64" s="72"/>
      <c r="G64" s="72"/>
      <c r="H64" s="6"/>
      <c r="I64" s="151">
        <v>0</v>
      </c>
      <c r="J64" s="8"/>
      <c r="K64" s="152">
        <v>0</v>
      </c>
      <c r="L64" s="83"/>
    </row>
    <row r="65" spans="2:12" ht="17" x14ac:dyDescent="0.25">
      <c r="B65" s="66">
        <v>2200</v>
      </c>
      <c r="C65" s="72" t="s">
        <v>112</v>
      </c>
      <c r="D65" s="72"/>
      <c r="E65" s="72"/>
      <c r="F65" s="72"/>
      <c r="G65" s="72"/>
      <c r="H65" s="6"/>
      <c r="I65" s="151">
        <v>0</v>
      </c>
      <c r="J65" s="8"/>
      <c r="K65" s="152">
        <v>0</v>
      </c>
      <c r="L65" s="83"/>
    </row>
    <row r="66" spans="2:12" ht="17" x14ac:dyDescent="0.25">
      <c r="B66" s="66">
        <v>2300</v>
      </c>
      <c r="C66" s="72" t="s">
        <v>111</v>
      </c>
      <c r="D66" s="72"/>
      <c r="E66" s="72"/>
      <c r="F66" s="72"/>
      <c r="G66" s="72"/>
      <c r="H66" s="6"/>
      <c r="I66" s="151">
        <v>0</v>
      </c>
      <c r="J66" s="8"/>
      <c r="K66" s="152">
        <v>0</v>
      </c>
      <c r="L66" s="83"/>
    </row>
    <row r="67" spans="2:12" ht="17" x14ac:dyDescent="0.25">
      <c r="B67" s="66">
        <v>2500</v>
      </c>
      <c r="C67" s="72" t="s">
        <v>16</v>
      </c>
      <c r="D67" s="72"/>
      <c r="E67" s="72"/>
      <c r="F67" s="72"/>
      <c r="G67" s="72"/>
      <c r="H67" s="6"/>
      <c r="I67" s="151">
        <v>0</v>
      </c>
      <c r="J67" s="8"/>
      <c r="K67" s="152">
        <v>0</v>
      </c>
      <c r="L67" s="83"/>
    </row>
    <row r="68" spans="2:12" ht="17" x14ac:dyDescent="0.25">
      <c r="B68" s="66"/>
      <c r="C68" s="72"/>
      <c r="D68" s="72"/>
      <c r="E68" s="72"/>
      <c r="F68" s="72"/>
      <c r="G68" s="72"/>
      <c r="H68" s="6"/>
      <c r="I68" s="7"/>
      <c r="J68" s="8"/>
      <c r="K68" s="9"/>
      <c r="L68" s="83"/>
    </row>
    <row r="69" spans="2:12" ht="17" x14ac:dyDescent="0.25">
      <c r="B69" s="66"/>
      <c r="C69" s="72" t="s">
        <v>106</v>
      </c>
      <c r="D69" s="72"/>
      <c r="E69" s="72"/>
      <c r="F69" s="72"/>
      <c r="G69" s="72"/>
      <c r="H69" s="6"/>
      <c r="I69" s="7"/>
      <c r="J69" s="8"/>
      <c r="K69" s="9">
        <f>+SUM(K63:K67)</f>
        <v>0</v>
      </c>
      <c r="L69" s="83"/>
    </row>
    <row r="70" spans="2:12" ht="17" x14ac:dyDescent="0.25">
      <c r="B70" s="66" t="s">
        <v>0</v>
      </c>
      <c r="C70" s="72" t="s">
        <v>0</v>
      </c>
      <c r="D70" s="72"/>
      <c r="E70" s="72"/>
      <c r="F70" s="72"/>
      <c r="G70" s="72"/>
      <c r="H70" s="6"/>
      <c r="I70" s="7" t="s">
        <v>0</v>
      </c>
      <c r="J70" s="8"/>
      <c r="K70" s="9" t="s">
        <v>0</v>
      </c>
      <c r="L70" s="83"/>
    </row>
    <row r="71" spans="2:12" ht="17" x14ac:dyDescent="0.25">
      <c r="B71" s="66">
        <v>2600</v>
      </c>
      <c r="C71" s="70" t="s">
        <v>17</v>
      </c>
      <c r="D71" s="71"/>
      <c r="E71" s="72"/>
      <c r="F71" s="72"/>
      <c r="G71" s="72"/>
      <c r="H71" s="6"/>
      <c r="I71" s="7" t="s">
        <v>0</v>
      </c>
      <c r="J71" s="8"/>
      <c r="K71" s="9"/>
      <c r="L71" s="83"/>
    </row>
    <row r="72" spans="2:12" ht="17" x14ac:dyDescent="0.25">
      <c r="B72" s="66">
        <v>2600</v>
      </c>
      <c r="C72" t="s">
        <v>206</v>
      </c>
      <c r="D72" s="72"/>
      <c r="E72" s="72"/>
      <c r="F72" s="72"/>
      <c r="G72" s="72"/>
      <c r="H72" s="6"/>
      <c r="I72" s="151">
        <v>0</v>
      </c>
      <c r="J72" s="8"/>
      <c r="K72" s="152">
        <v>0</v>
      </c>
      <c r="L72" s="83"/>
    </row>
    <row r="73" spans="2:12" ht="17" x14ac:dyDescent="0.25">
      <c r="B73" s="66">
        <v>2700</v>
      </c>
      <c r="C73" t="s">
        <v>113</v>
      </c>
      <c r="D73" s="72"/>
      <c r="E73" s="72"/>
      <c r="F73" s="72"/>
      <c r="G73" s="72"/>
      <c r="H73" s="6"/>
      <c r="I73" s="151">
        <v>0</v>
      </c>
      <c r="J73" s="8"/>
      <c r="K73" s="152">
        <v>0</v>
      </c>
      <c r="L73" s="83"/>
    </row>
    <row r="74" spans="2:12" ht="17" x14ac:dyDescent="0.25">
      <c r="B74" s="66"/>
      <c r="D74" s="72"/>
      <c r="E74" s="72"/>
      <c r="F74" s="72"/>
      <c r="G74" s="72"/>
      <c r="H74" s="6"/>
      <c r="I74" s="7"/>
      <c r="J74" s="8"/>
      <c r="K74" s="9"/>
      <c r="L74" s="83"/>
    </row>
    <row r="75" spans="2:12" ht="17" x14ac:dyDescent="0.25">
      <c r="B75" s="66"/>
      <c r="C75" s="85" t="s">
        <v>107</v>
      </c>
      <c r="D75" s="72"/>
      <c r="E75" s="72"/>
      <c r="F75" s="72"/>
      <c r="G75" s="72"/>
      <c r="H75" s="6"/>
      <c r="I75" s="7"/>
      <c r="J75" s="8"/>
      <c r="K75" s="9">
        <f>+SUM(K72:K73)</f>
        <v>0</v>
      </c>
      <c r="L75" s="83"/>
    </row>
    <row r="76" spans="2:12" ht="17" x14ac:dyDescent="0.25">
      <c r="B76" s="66"/>
      <c r="C76" s="85"/>
      <c r="D76" s="72"/>
      <c r="E76" s="72"/>
      <c r="F76" s="72"/>
      <c r="G76" s="72"/>
      <c r="H76" s="6"/>
      <c r="I76" s="7"/>
      <c r="J76" s="8"/>
      <c r="K76" s="9"/>
      <c r="L76" s="83"/>
    </row>
    <row r="77" spans="2:12" ht="17" x14ac:dyDescent="0.25">
      <c r="B77" s="66"/>
      <c r="C77" s="85" t="s">
        <v>51</v>
      </c>
      <c r="D77" s="72"/>
      <c r="E77" s="72"/>
      <c r="F77" s="72"/>
      <c r="G77" s="72"/>
      <c r="H77" s="6"/>
      <c r="I77" s="7"/>
      <c r="J77" s="8"/>
      <c r="K77" s="9">
        <f>+K69+K75</f>
        <v>0</v>
      </c>
      <c r="L77" s="83"/>
    </row>
    <row r="78" spans="2:12" ht="18" thickBot="1" x14ac:dyDescent="0.3">
      <c r="B78" s="66"/>
      <c r="C78" s="6"/>
      <c r="D78" s="6"/>
      <c r="E78" s="6"/>
      <c r="F78" s="6"/>
      <c r="G78" s="6"/>
      <c r="H78" s="6"/>
      <c r="I78" s="7" t="s">
        <v>0</v>
      </c>
      <c r="J78" s="8"/>
      <c r="K78" s="9" t="s">
        <v>0</v>
      </c>
      <c r="L78" s="83"/>
    </row>
    <row r="79" spans="2:12" ht="21" thickTop="1" thickBot="1" x14ac:dyDescent="0.35">
      <c r="B79" s="66"/>
      <c r="C79" s="268" t="s">
        <v>18</v>
      </c>
      <c r="D79" s="269"/>
      <c r="E79" s="269"/>
      <c r="F79" s="269"/>
      <c r="G79" s="270"/>
      <c r="H79" s="6"/>
      <c r="I79" s="94" t="s">
        <v>0</v>
      </c>
      <c r="J79" s="95"/>
      <c r="K79" s="96" t="s">
        <v>0</v>
      </c>
      <c r="L79" s="83"/>
    </row>
    <row r="80" spans="2:12" ht="20" thickTop="1" x14ac:dyDescent="0.3">
      <c r="B80" s="74"/>
      <c r="C80" s="75"/>
      <c r="D80" s="76"/>
      <c r="E80" s="76"/>
      <c r="F80" s="76"/>
      <c r="G80" s="76"/>
      <c r="H80" s="77"/>
      <c r="I80" s="10"/>
      <c r="J80" s="78"/>
      <c r="K80" s="11"/>
      <c r="L80" s="83"/>
    </row>
    <row r="81" spans="2:12" ht="17" x14ac:dyDescent="0.25">
      <c r="B81" s="66">
        <v>3000</v>
      </c>
      <c r="C81" s="70" t="s">
        <v>57</v>
      </c>
      <c r="D81" s="70"/>
      <c r="E81" s="72"/>
      <c r="F81" s="72"/>
      <c r="G81" s="72"/>
      <c r="H81" s="6"/>
      <c r="I81" s="10" t="s">
        <v>19</v>
      </c>
      <c r="J81" s="78"/>
      <c r="K81" s="11" t="s">
        <v>19</v>
      </c>
      <c r="L81" s="83"/>
    </row>
    <row r="82" spans="2:12" ht="17" x14ac:dyDescent="0.25">
      <c r="B82" s="66">
        <v>3000</v>
      </c>
      <c r="C82" s="79" t="s">
        <v>207</v>
      </c>
      <c r="D82" s="79"/>
      <c r="E82" s="72"/>
      <c r="F82" s="72"/>
      <c r="G82" s="72"/>
      <c r="H82" s="6"/>
      <c r="I82" s="154">
        <v>0</v>
      </c>
      <c r="J82" s="78"/>
      <c r="K82" s="155">
        <v>0</v>
      </c>
      <c r="L82" s="83"/>
    </row>
    <row r="83" spans="2:12" ht="17" x14ac:dyDescent="0.25">
      <c r="B83" s="66">
        <v>3100</v>
      </c>
      <c r="C83" s="79" t="s">
        <v>20</v>
      </c>
      <c r="D83" s="72"/>
      <c r="E83" s="72"/>
      <c r="F83" s="72"/>
      <c r="G83" s="72"/>
      <c r="H83" s="6"/>
      <c r="I83" s="154">
        <v>0</v>
      </c>
      <c r="J83" s="78"/>
      <c r="K83" s="155">
        <v>0</v>
      </c>
      <c r="L83" s="83"/>
    </row>
    <row r="84" spans="2:12" ht="17" x14ac:dyDescent="0.25">
      <c r="B84" s="66"/>
      <c r="C84" s="79"/>
      <c r="D84" s="72"/>
      <c r="E84" s="72"/>
      <c r="F84" s="72"/>
      <c r="G84" s="72"/>
      <c r="H84" s="6"/>
      <c r="I84" s="10"/>
      <c r="J84" s="78"/>
      <c r="K84" s="11"/>
      <c r="L84" s="83"/>
    </row>
    <row r="85" spans="2:12" ht="17" x14ac:dyDescent="0.25">
      <c r="B85" s="66"/>
      <c r="C85" s="87" t="s">
        <v>55</v>
      </c>
      <c r="D85" s="72"/>
      <c r="E85" s="72"/>
      <c r="F85" s="72"/>
      <c r="G85" s="72"/>
      <c r="H85" s="6"/>
      <c r="I85" s="10"/>
      <c r="J85" s="78"/>
      <c r="K85" s="11">
        <f>+SUM(K82:K83)</f>
        <v>0</v>
      </c>
      <c r="L85" s="83"/>
    </row>
    <row r="86" spans="2:12" ht="17" x14ac:dyDescent="0.25">
      <c r="B86" s="66"/>
      <c r="C86" s="87"/>
      <c r="D86" s="72"/>
      <c r="E86" s="72"/>
      <c r="F86" s="72"/>
      <c r="G86" s="72"/>
      <c r="H86" s="6"/>
      <c r="I86" s="10"/>
      <c r="J86" s="78"/>
      <c r="K86" s="11"/>
      <c r="L86" s="83"/>
    </row>
    <row r="87" spans="2:12" ht="20" x14ac:dyDescent="0.4">
      <c r="B87" s="66"/>
      <c r="C87" s="90" t="s">
        <v>54</v>
      </c>
      <c r="D87" s="72"/>
      <c r="E87" s="72"/>
      <c r="F87" s="72"/>
      <c r="G87" s="72"/>
      <c r="H87" s="6"/>
      <c r="I87" s="10"/>
      <c r="J87" s="78"/>
      <c r="K87" s="92">
        <f>+K77+K85</f>
        <v>0</v>
      </c>
      <c r="L87" s="83"/>
    </row>
    <row r="88" spans="2:12" ht="18" thickBot="1" x14ac:dyDescent="0.3">
      <c r="B88" s="66"/>
      <c r="C88" s="72"/>
      <c r="D88" s="72"/>
      <c r="E88" s="72"/>
      <c r="F88" s="72"/>
      <c r="G88" s="72"/>
      <c r="H88" s="6"/>
      <c r="I88" s="10" t="s">
        <v>19</v>
      </c>
      <c r="J88" s="78"/>
      <c r="K88" s="11" t="s">
        <v>19</v>
      </c>
      <c r="L88" s="83"/>
    </row>
    <row r="89" spans="2:12" ht="21" thickTop="1" thickBot="1" x14ac:dyDescent="0.35">
      <c r="B89" s="66"/>
      <c r="C89" s="271" t="s">
        <v>21</v>
      </c>
      <c r="D89" s="272"/>
      <c r="E89" s="272"/>
      <c r="F89" s="272"/>
      <c r="G89" s="273"/>
      <c r="H89" s="6"/>
      <c r="I89" s="100">
        <f>+I58</f>
        <v>0</v>
      </c>
      <c r="J89" s="101"/>
      <c r="K89" s="102">
        <f>+K87</f>
        <v>0</v>
      </c>
      <c r="L89" s="83"/>
    </row>
    <row r="90" spans="2:12" ht="18" thickTop="1" thickBot="1" x14ac:dyDescent="0.25">
      <c r="B90" s="80"/>
      <c r="C90" s="81"/>
      <c r="D90" s="81"/>
      <c r="E90" s="81"/>
      <c r="F90" s="81"/>
      <c r="G90" s="81"/>
      <c r="H90" s="81"/>
      <c r="I90" s="81"/>
      <c r="J90" s="81"/>
      <c r="K90" s="81"/>
      <c r="L90" s="82"/>
    </row>
    <row r="91" spans="2:12" ht="17" thickTop="1" x14ac:dyDescent="0.2"/>
    <row r="92" spans="2:12" x14ac:dyDescent="0.2">
      <c r="K92" s="84">
        <f>+K89-I89</f>
        <v>0</v>
      </c>
    </row>
    <row r="121" spans="2:11" ht="17" x14ac:dyDescent="0.25">
      <c r="B121" s="12"/>
      <c r="C121" s="6"/>
      <c r="D121" s="6"/>
      <c r="E121" s="6"/>
      <c r="F121" s="6"/>
      <c r="G121" s="6"/>
      <c r="H121" s="6"/>
      <c r="I121" s="13"/>
      <c r="J121" s="13"/>
      <c r="K121" s="13"/>
    </row>
  </sheetData>
  <sheetProtection algorithmName="SHA-512" hashValue="aqnYbjeyoerq3w/Xld1SSD9XokWcxh3xQqMb0CD1vu0OPpca4ymTWPyYzi79Bgl5bTazNMYSNQcGeGEGjHNxzQ==" saltValue="SnDlsM41gFbNxaq8qV2N5Q==" spinCount="100000" sheet="1" objects="1" scenarios="1"/>
  <mergeCells count="8">
    <mergeCell ref="C79:G79"/>
    <mergeCell ref="C89:G89"/>
    <mergeCell ref="C3:G3"/>
    <mergeCell ref="I3:K4"/>
    <mergeCell ref="C4:G4"/>
    <mergeCell ref="C5:G5"/>
    <mergeCell ref="C7:G7"/>
    <mergeCell ref="C60:G6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sheetPr>
  <dimension ref="B1:AZ50"/>
  <sheetViews>
    <sheetView zoomScale="150" zoomScaleNormal="150" zoomScalePageLayoutView="150" workbookViewId="0">
      <pane xSplit="3" ySplit="9" topLeftCell="D10" activePane="bottomRight" state="frozen"/>
      <selection pane="topRight" activeCell="C1" sqref="C1"/>
      <selection pane="bottomLeft" activeCell="A10" sqref="A10"/>
      <selection pane="bottomRight" activeCell="E46" sqref="E46"/>
    </sheetView>
  </sheetViews>
  <sheetFormatPr baseColWidth="10" defaultRowHeight="13" x14ac:dyDescent="0.15"/>
  <cols>
    <col min="1" max="1" width="3.6640625" style="1" customWidth="1"/>
    <col min="2" max="2" width="1.5" style="1" customWidth="1"/>
    <col min="3" max="3" width="50.6640625" style="1" customWidth="1"/>
    <col min="4" max="4" width="2.33203125" style="1" customWidth="1"/>
    <col min="5" max="5" width="14.6640625" style="1" customWidth="1"/>
    <col min="6" max="6" width="9.1640625" style="1" customWidth="1"/>
    <col min="7" max="7" width="8.33203125" style="1" customWidth="1"/>
    <col min="8" max="8" width="14.6640625" style="1" customWidth="1"/>
    <col min="9" max="9" width="9.1640625" style="1" customWidth="1"/>
    <col min="10" max="10" width="0.83203125" style="1" customWidth="1"/>
    <col min="11" max="11" width="14.6640625" style="1" customWidth="1"/>
    <col min="12" max="12" width="9.1640625" style="1" customWidth="1"/>
    <col min="13" max="13" width="0.83203125" style="1" customWidth="1"/>
    <col min="14" max="14" width="14.6640625" style="1" customWidth="1"/>
    <col min="15" max="15" width="9.1640625" style="1" customWidth="1"/>
    <col min="16" max="16" width="0.83203125" style="1" customWidth="1"/>
    <col min="17" max="17" width="14.6640625" style="1" customWidth="1"/>
    <col min="18" max="18" width="9.1640625" style="1" customWidth="1"/>
    <col min="19" max="19" width="0.83203125" style="1" customWidth="1"/>
    <col min="20" max="20" width="14.6640625" style="1" customWidth="1"/>
    <col min="21" max="21" width="9.1640625" style="1" customWidth="1"/>
    <col min="22" max="22" width="0.83203125" style="1" customWidth="1"/>
    <col min="23" max="23" width="12.5" style="1" customWidth="1"/>
    <col min="24" max="24" width="9.6640625" style="1" customWidth="1"/>
    <col min="25" max="25" width="0.83203125" style="1" customWidth="1"/>
    <col min="26" max="26" width="14.6640625" style="1" customWidth="1"/>
    <col min="27" max="27" width="9.1640625" style="1" customWidth="1"/>
    <col min="28" max="28" width="0.83203125" style="1" customWidth="1"/>
    <col min="29" max="29" width="14.6640625" style="1" customWidth="1"/>
    <col min="30" max="30" width="9.1640625" style="1" customWidth="1"/>
    <col min="31" max="31" width="0.83203125" style="1" customWidth="1"/>
    <col min="32" max="32" width="14.6640625" style="1" customWidth="1"/>
    <col min="33" max="33" width="9.1640625" style="1" customWidth="1"/>
    <col min="34" max="34" width="0.83203125" style="1" customWidth="1"/>
    <col min="35" max="35" width="14.6640625" style="1" customWidth="1"/>
    <col min="36" max="36" width="9.1640625" style="1" customWidth="1"/>
    <col min="37" max="37" width="0.83203125" style="1" customWidth="1"/>
    <col min="38" max="38" width="14.6640625" style="1" customWidth="1"/>
    <col min="39" max="39" width="9.1640625" style="1" customWidth="1"/>
    <col min="40" max="41" width="0.83203125" style="1" customWidth="1"/>
    <col min="42" max="42" width="14.6640625" style="1" customWidth="1"/>
    <col min="43" max="43" width="9.1640625" style="1" customWidth="1"/>
    <col min="44" max="44" width="0.83203125" style="1" customWidth="1"/>
    <col min="45" max="46" width="14.6640625" style="1" customWidth="1"/>
    <col min="47" max="47" width="0.83203125" style="1" customWidth="1"/>
    <col min="48" max="49" width="14.6640625" style="1" customWidth="1"/>
    <col min="50" max="50" width="0.83203125" style="1" customWidth="1"/>
    <col min="51" max="52" width="14.6640625" style="1" customWidth="1"/>
    <col min="53" max="16384" width="10.83203125" style="1"/>
  </cols>
  <sheetData>
    <row r="1" spans="3:52" ht="14" thickBot="1" x14ac:dyDescent="0.2"/>
    <row r="2" spans="3:52" ht="14" thickTop="1" x14ac:dyDescent="0.15">
      <c r="C2" s="14" t="str">
        <f>+'Bilan_d''ouverture'!C3:G3</f>
        <v>9029-1881 Québec inc.</v>
      </c>
      <c r="AL2" s="1" t="s">
        <v>0</v>
      </c>
    </row>
    <row r="3" spans="3:52" x14ac:dyDescent="0.15">
      <c r="C3" s="15" t="s">
        <v>32</v>
      </c>
      <c r="AL3" s="1" t="s">
        <v>0</v>
      </c>
    </row>
    <row r="4" spans="3:52" ht="14" thickBot="1" x14ac:dyDescent="0.2">
      <c r="C4" s="16" t="s">
        <v>83</v>
      </c>
    </row>
    <row r="5" spans="3:52" ht="15" thickTop="1" thickBot="1" x14ac:dyDescent="0.2">
      <c r="C5" s="17"/>
    </row>
    <row r="6" spans="3:52" ht="17" thickTop="1" x14ac:dyDescent="0.3">
      <c r="C6" s="18" t="s">
        <v>84</v>
      </c>
      <c r="E6" s="19" t="s">
        <v>86</v>
      </c>
      <c r="F6" s="20">
        <f>+E15/12</f>
        <v>0.33333333333333331</v>
      </c>
      <c r="G6" s="21"/>
      <c r="AR6" s="21"/>
      <c r="AU6" s="21"/>
      <c r="AV6" s="21"/>
      <c r="AW6" s="21"/>
      <c r="AX6" s="21"/>
      <c r="AY6" s="21"/>
      <c r="AZ6" s="21"/>
    </row>
    <row r="7" spans="3:52" x14ac:dyDescent="0.15">
      <c r="C7" s="22">
        <v>365</v>
      </c>
      <c r="E7" s="23" t="s">
        <v>0</v>
      </c>
      <c r="F7" s="24"/>
      <c r="G7" s="21"/>
      <c r="AR7" s="21"/>
      <c r="AU7" s="21"/>
      <c r="AV7" s="21"/>
      <c r="AW7" s="21"/>
      <c r="AX7" s="21"/>
      <c r="AY7" s="21"/>
      <c r="AZ7" s="21"/>
    </row>
    <row r="8" spans="3:52" x14ac:dyDescent="0.15">
      <c r="C8" s="25" t="s">
        <v>85</v>
      </c>
      <c r="E8" s="26" t="s">
        <v>22</v>
      </c>
      <c r="F8" s="27" t="s">
        <v>23</v>
      </c>
      <c r="G8" s="28"/>
    </row>
    <row r="9" spans="3:52" ht="14" thickBot="1" x14ac:dyDescent="0.2">
      <c r="C9" s="111">
        <f>+E15/C7</f>
        <v>1.0958904109589041E-2</v>
      </c>
      <c r="E9" s="108">
        <v>1996</v>
      </c>
      <c r="F9" s="109" t="s">
        <v>0</v>
      </c>
      <c r="G9" s="2"/>
    </row>
    <row r="10" spans="3:52" ht="14" thickTop="1" x14ac:dyDescent="0.15">
      <c r="C10" s="110" t="s">
        <v>24</v>
      </c>
      <c r="E10" s="107"/>
      <c r="F10" s="35"/>
    </row>
    <row r="11" spans="3:52" x14ac:dyDescent="0.15">
      <c r="C11" s="29" t="s">
        <v>88</v>
      </c>
      <c r="E11" s="156">
        <v>1</v>
      </c>
      <c r="F11" s="30">
        <f>+E11/E15</f>
        <v>0.25</v>
      </c>
    </row>
    <row r="12" spans="3:52" x14ac:dyDescent="0.15">
      <c r="C12" s="29" t="s">
        <v>33</v>
      </c>
      <c r="E12" s="156">
        <v>1</v>
      </c>
      <c r="F12" s="30">
        <f>E12/E15</f>
        <v>0.25</v>
      </c>
    </row>
    <row r="13" spans="3:52" x14ac:dyDescent="0.15">
      <c r="C13" s="29" t="s">
        <v>34</v>
      </c>
      <c r="E13" s="156">
        <v>1</v>
      </c>
      <c r="F13" s="30">
        <f>+E13/E15</f>
        <v>0.25</v>
      </c>
    </row>
    <row r="14" spans="3:52" ht="14" thickBot="1" x14ac:dyDescent="0.2">
      <c r="C14" s="29" t="s">
        <v>35</v>
      </c>
      <c r="E14" s="156">
        <v>1</v>
      </c>
      <c r="F14" s="30">
        <f>+E14/E15</f>
        <v>0.25</v>
      </c>
    </row>
    <row r="15" spans="3:52" ht="15" thickTop="1" thickBot="1" x14ac:dyDescent="0.2">
      <c r="C15" s="103" t="s">
        <v>45</v>
      </c>
      <c r="D15" s="32"/>
      <c r="E15" s="106">
        <f>+SUM(E11:E14)</f>
        <v>4</v>
      </c>
      <c r="F15" s="105">
        <f>SUM(F11:F14)</f>
        <v>1</v>
      </c>
      <c r="AR15" s="32"/>
      <c r="AS15" s="32"/>
      <c r="AT15" s="32"/>
      <c r="AU15" s="32"/>
      <c r="AV15" s="32"/>
      <c r="AW15" s="32"/>
      <c r="AX15" s="32"/>
      <c r="AY15" s="32"/>
      <c r="AZ15" s="32"/>
    </row>
    <row r="16" spans="3:52" ht="17" thickTop="1" x14ac:dyDescent="0.2">
      <c r="C16" s="29"/>
      <c r="E16" s="34"/>
      <c r="F16" s="35"/>
    </row>
    <row r="17" spans="2:52" x14ac:dyDescent="0.15">
      <c r="B17" s="36"/>
      <c r="C17" s="37" t="s">
        <v>87</v>
      </c>
      <c r="D17" s="38"/>
      <c r="E17" s="157">
        <v>1</v>
      </c>
      <c r="F17" s="39">
        <f>+E17/E15</f>
        <v>0.25</v>
      </c>
      <c r="AT17" s="40" t="s">
        <v>0</v>
      </c>
    </row>
    <row r="18" spans="2:52" ht="16" x14ac:dyDescent="0.2">
      <c r="C18" s="29"/>
      <c r="E18" s="34"/>
      <c r="F18" s="35"/>
    </row>
    <row r="19" spans="2:52" ht="16" x14ac:dyDescent="0.2">
      <c r="C19" s="41" t="s">
        <v>25</v>
      </c>
      <c r="E19" s="34"/>
      <c r="F19" s="35"/>
    </row>
    <row r="20" spans="2:52" x14ac:dyDescent="0.15">
      <c r="C20" s="29" t="s">
        <v>82</v>
      </c>
      <c r="E20" s="158">
        <v>1</v>
      </c>
      <c r="F20" s="35">
        <f>+E20/E15</f>
        <v>0.25</v>
      </c>
      <c r="H20" s="59"/>
    </row>
    <row r="21" spans="2:52" ht="14" thickBot="1" x14ac:dyDescent="0.2">
      <c r="C21" s="31" t="s">
        <v>36</v>
      </c>
      <c r="D21" s="42"/>
      <c r="E21" s="159">
        <f>0.2*E20</f>
        <v>0.2</v>
      </c>
      <c r="F21" s="43">
        <f>E21/E$15</f>
        <v>0.05</v>
      </c>
      <c r="H21" s="128"/>
    </row>
    <row r="22" spans="2:52" x14ac:dyDescent="0.15">
      <c r="C22" s="44" t="s">
        <v>46</v>
      </c>
      <c r="D22" s="45"/>
      <c r="E22" s="46">
        <f>SUM(E20:E21)</f>
        <v>1.2</v>
      </c>
      <c r="F22" s="47">
        <f>E22/E$15</f>
        <v>0.3</v>
      </c>
      <c r="H22" s="128"/>
      <c r="AS22" s="40" t="s">
        <v>0</v>
      </c>
    </row>
    <row r="23" spans="2:52" ht="16" x14ac:dyDescent="0.2">
      <c r="C23" s="29"/>
      <c r="E23" s="34"/>
      <c r="F23" s="35"/>
    </row>
    <row r="24" spans="2:52" x14ac:dyDescent="0.15">
      <c r="C24" s="44" t="s">
        <v>79</v>
      </c>
      <c r="D24" s="45"/>
      <c r="E24" s="46">
        <f>E17+E22</f>
        <v>2.2000000000000002</v>
      </c>
      <c r="F24" s="47">
        <f>E24/E$15</f>
        <v>0.55000000000000004</v>
      </c>
      <c r="AR24" s="48"/>
    </row>
    <row r="25" spans="2:52" ht="17" thickBot="1" x14ac:dyDescent="0.25">
      <c r="C25" s="29"/>
      <c r="E25" s="34"/>
      <c r="F25" s="35"/>
    </row>
    <row r="26" spans="2:52" ht="15" thickTop="1" thickBot="1" x14ac:dyDescent="0.2">
      <c r="C26" s="103" t="s">
        <v>26</v>
      </c>
      <c r="D26" s="32"/>
      <c r="E26" s="104">
        <f>E15-E24</f>
        <v>1.7999999999999998</v>
      </c>
      <c r="F26" s="105">
        <f>E26/E$15</f>
        <v>0.44999999999999996</v>
      </c>
      <c r="AR26" s="50"/>
      <c r="AS26" s="32"/>
      <c r="AT26" s="32"/>
      <c r="AU26" s="32"/>
      <c r="AV26" s="32"/>
      <c r="AW26" s="32"/>
      <c r="AX26" s="32"/>
      <c r="AY26" s="32"/>
      <c r="AZ26" s="32"/>
    </row>
    <row r="27" spans="2:52" ht="17" thickTop="1" x14ac:dyDescent="0.2">
      <c r="C27" s="29"/>
      <c r="E27" s="34"/>
      <c r="F27" s="35"/>
    </row>
    <row r="28" spans="2:52" x14ac:dyDescent="0.15">
      <c r="C28" s="29" t="s">
        <v>37</v>
      </c>
      <c r="D28" s="1" t="s">
        <v>0</v>
      </c>
      <c r="E28" s="160">
        <v>1</v>
      </c>
      <c r="F28" s="35">
        <f>E28/$E$15</f>
        <v>0.25</v>
      </c>
    </row>
    <row r="29" spans="2:52" x14ac:dyDescent="0.15">
      <c r="C29" s="51" t="s">
        <v>38</v>
      </c>
      <c r="D29" s="52"/>
      <c r="E29" s="160">
        <v>1</v>
      </c>
      <c r="F29" s="35">
        <f t="shared" ref="F29:F36" si="0">E29/E$15</f>
        <v>0.25</v>
      </c>
    </row>
    <row r="30" spans="2:52" x14ac:dyDescent="0.15">
      <c r="C30" s="51" t="s">
        <v>39</v>
      </c>
      <c r="D30" s="52"/>
      <c r="E30" s="160">
        <v>1</v>
      </c>
      <c r="F30" s="35">
        <f t="shared" si="0"/>
        <v>0.25</v>
      </c>
    </row>
    <row r="31" spans="2:52" x14ac:dyDescent="0.15">
      <c r="C31" s="51" t="s">
        <v>40</v>
      </c>
      <c r="D31" s="52"/>
      <c r="E31" s="160">
        <v>1</v>
      </c>
      <c r="F31" s="35">
        <f t="shared" si="0"/>
        <v>0.25</v>
      </c>
    </row>
    <row r="32" spans="2:52" x14ac:dyDescent="0.15">
      <c r="C32" s="29" t="s">
        <v>41</v>
      </c>
      <c r="E32" s="160">
        <v>1</v>
      </c>
      <c r="F32" s="35">
        <f t="shared" si="0"/>
        <v>0.25</v>
      </c>
    </row>
    <row r="33" spans="3:52" x14ac:dyDescent="0.15">
      <c r="C33" s="29" t="s">
        <v>42</v>
      </c>
      <c r="E33" s="160">
        <v>1</v>
      </c>
      <c r="F33" s="35">
        <f t="shared" si="0"/>
        <v>0.25</v>
      </c>
    </row>
    <row r="34" spans="3:52" x14ac:dyDescent="0.15">
      <c r="C34" s="29" t="s">
        <v>43</v>
      </c>
      <c r="E34" s="160">
        <v>1</v>
      </c>
      <c r="F34" s="35">
        <f t="shared" si="0"/>
        <v>0.25</v>
      </c>
    </row>
    <row r="35" spans="3:52" x14ac:dyDescent="0.15">
      <c r="C35" s="29" t="s">
        <v>44</v>
      </c>
      <c r="E35" s="160">
        <v>1</v>
      </c>
      <c r="F35" s="35">
        <f t="shared" si="0"/>
        <v>0.25</v>
      </c>
    </row>
    <row r="36" spans="3:52" x14ac:dyDescent="0.15">
      <c r="C36" s="44" t="s">
        <v>47</v>
      </c>
      <c r="D36" s="53"/>
      <c r="E36" s="46">
        <f>SUM(E28:E35)</f>
        <v>8</v>
      </c>
      <c r="F36" s="54">
        <f t="shared" si="0"/>
        <v>2</v>
      </c>
      <c r="AS36" s="40" t="s">
        <v>0</v>
      </c>
    </row>
    <row r="37" spans="3:52" ht="17" thickBot="1" x14ac:dyDescent="0.25">
      <c r="C37" s="29"/>
      <c r="E37" s="34"/>
      <c r="F37" s="35"/>
    </row>
    <row r="38" spans="3:52" ht="15" thickTop="1" thickBot="1" x14ac:dyDescent="0.2">
      <c r="C38" s="103" t="s">
        <v>27</v>
      </c>
      <c r="D38" s="32"/>
      <c r="E38" s="49">
        <f>E26-E36</f>
        <v>-6.2</v>
      </c>
      <c r="F38" s="33">
        <f>E38/E$15</f>
        <v>-1.55</v>
      </c>
      <c r="AR38" s="50"/>
      <c r="AS38" s="32"/>
      <c r="AT38" s="32"/>
      <c r="AU38" s="32"/>
      <c r="AV38" s="32"/>
      <c r="AW38" s="32"/>
      <c r="AX38" s="32"/>
      <c r="AY38" s="32"/>
      <c r="AZ38" s="32"/>
    </row>
    <row r="39" spans="3:52" ht="17" thickTop="1" x14ac:dyDescent="0.2">
      <c r="C39" s="29"/>
      <c r="E39" s="34"/>
      <c r="F39" s="35"/>
    </row>
    <row r="40" spans="3:52" x14ac:dyDescent="0.15">
      <c r="C40" s="41" t="s">
        <v>48</v>
      </c>
      <c r="E40" s="160">
        <v>1</v>
      </c>
      <c r="F40" s="35">
        <f>E40/E$15</f>
        <v>0.25</v>
      </c>
      <c r="AS40" s="40" t="s">
        <v>0</v>
      </c>
    </row>
    <row r="41" spans="3:52" x14ac:dyDescent="0.15">
      <c r="C41" s="41" t="s">
        <v>49</v>
      </c>
      <c r="E41" s="160">
        <v>1</v>
      </c>
      <c r="F41" s="35">
        <f>E41/E$15</f>
        <v>0.25</v>
      </c>
      <c r="AS41" s="40"/>
    </row>
    <row r="42" spans="3:52" ht="17" thickBot="1" x14ac:dyDescent="0.25">
      <c r="C42" s="29"/>
      <c r="E42" s="34"/>
      <c r="F42" s="35"/>
    </row>
    <row r="43" spans="3:52" ht="15" thickTop="1" thickBot="1" x14ac:dyDescent="0.2">
      <c r="C43" s="103" t="s">
        <v>28</v>
      </c>
      <c r="D43" s="55"/>
      <c r="E43" s="104">
        <f>E38-(E40+E41)</f>
        <v>-8.1999999999999993</v>
      </c>
      <c r="F43" s="105">
        <f>E43/E$15</f>
        <v>-2.0499999999999998</v>
      </c>
      <c r="AR43" s="50"/>
      <c r="AS43" s="32"/>
      <c r="AT43" s="32"/>
      <c r="AU43" s="32"/>
      <c r="AV43" s="32"/>
      <c r="AW43" s="32"/>
      <c r="AX43" s="32"/>
      <c r="AY43" s="32"/>
      <c r="AZ43" s="32"/>
    </row>
    <row r="44" spans="3:52" ht="17" thickTop="1" x14ac:dyDescent="0.2">
      <c r="C44" s="29"/>
      <c r="E44" s="34"/>
      <c r="F44" s="35"/>
    </row>
    <row r="45" spans="3:52" ht="16" x14ac:dyDescent="0.2">
      <c r="C45" s="29" t="s">
        <v>50</v>
      </c>
      <c r="E45" s="34">
        <v>2600</v>
      </c>
      <c r="F45" s="35">
        <f>E45/E$15</f>
        <v>650</v>
      </c>
      <c r="AS45" s="40" t="s">
        <v>0</v>
      </c>
    </row>
    <row r="46" spans="3:52" ht="17" thickBot="1" x14ac:dyDescent="0.25">
      <c r="C46" s="29"/>
      <c r="E46" s="34"/>
      <c r="F46" s="35"/>
    </row>
    <row r="47" spans="3:52" ht="15" thickTop="1" thickBot="1" x14ac:dyDescent="0.2">
      <c r="C47" s="103" t="s">
        <v>29</v>
      </c>
      <c r="D47" s="32"/>
      <c r="E47" s="104">
        <f>E43-E45</f>
        <v>-2608.1999999999998</v>
      </c>
      <c r="F47" s="105">
        <f>E47/E$15</f>
        <v>-652.04999999999995</v>
      </c>
      <c r="H47" s="59">
        <f>+E47+E45</f>
        <v>-8.1999999999998181</v>
      </c>
      <c r="AR47" s="50"/>
      <c r="AS47" s="56" t="s">
        <v>0</v>
      </c>
      <c r="AT47" s="56" t="s">
        <v>0</v>
      </c>
      <c r="AU47" s="32"/>
      <c r="AV47" s="32"/>
      <c r="AW47" s="32"/>
      <c r="AX47" s="32"/>
      <c r="AY47" s="32"/>
      <c r="AZ47" s="32"/>
    </row>
    <row r="48" spans="3:52" ht="15" thickTop="1" thickBot="1" x14ac:dyDescent="0.2">
      <c r="P48" s="57"/>
    </row>
    <row r="49" spans="5:42" ht="15" thickTop="1" thickBot="1" x14ac:dyDescent="0.2">
      <c r="E49" s="58" t="s">
        <v>30</v>
      </c>
      <c r="F49" s="134">
        <f>+E45/E43</f>
        <v>-317.07317073170736</v>
      </c>
      <c r="AP49" s="59" t="s">
        <v>0</v>
      </c>
    </row>
    <row r="50" spans="5:42" ht="14" thickTop="1" x14ac:dyDescent="0.15"/>
  </sheetData>
  <sheetProtection algorithmName="SHA-512" hashValue="n8IM8P5b0i0zEZFyN8HPUeSyE6DNKxt+v40sD5ssCpXEKmIiQozi9/oVZgAmuvO+bQNy9FPTfrSMHC+H0gTUqw==" saltValue="Qu1bO+Cx2JPH6ilZytnf/w==" spinCount="100000" sheet="1" objects="1" scenarios="1"/>
  <pageMargins left="0.75000000000000011" right="0.75000000000000011" top="1" bottom="1" header="0.49" footer="0.49"/>
  <pageSetup paperSize="5" orientation="landscape"/>
  <headerFooter>
    <oddFooter>&amp;C&amp;K000000Budget et indicateurs de performance (430-763-Me)</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O121"/>
  <sheetViews>
    <sheetView zoomScale="150" zoomScaleNormal="150" zoomScalePageLayoutView="150" workbookViewId="0">
      <selection activeCell="N87" sqref="N87"/>
    </sheetView>
  </sheetViews>
  <sheetFormatPr baseColWidth="10" defaultRowHeight="16" x14ac:dyDescent="0.2"/>
  <cols>
    <col min="1" max="1" width="4.33203125" customWidth="1"/>
    <col min="7" max="7" width="17.6640625" customWidth="1"/>
    <col min="8" max="8" width="3" customWidth="1"/>
    <col min="9" max="9" width="16.5" bestFit="1" customWidth="1"/>
    <col min="10" max="10" width="2.5" customWidth="1"/>
    <col min="11" max="11" width="16.5" bestFit="1" customWidth="1"/>
    <col min="12" max="12" width="5" customWidth="1"/>
    <col min="13" max="13" width="3.5" customWidth="1"/>
    <col min="14" max="14" width="13.33203125" customWidth="1"/>
    <col min="15" max="15" width="13.33203125" bestFit="1" customWidth="1"/>
  </cols>
  <sheetData>
    <row r="1" spans="2:15" ht="17" thickBot="1" x14ac:dyDescent="0.25"/>
    <row r="2" spans="2:15" ht="18" thickTop="1" thickBot="1" x14ac:dyDescent="0.25">
      <c r="B2" s="60"/>
      <c r="C2" s="61"/>
      <c r="D2" s="61"/>
      <c r="E2" s="61"/>
      <c r="F2" s="61"/>
      <c r="G2" s="61"/>
      <c r="H2" s="61"/>
      <c r="I2" s="61"/>
      <c r="J2" s="61"/>
      <c r="K2" s="61"/>
      <c r="L2" s="62"/>
    </row>
    <row r="3" spans="2:15" ht="16" customHeight="1" thickTop="1" x14ac:dyDescent="0.25">
      <c r="B3" s="63"/>
      <c r="C3" s="274" t="s">
        <v>80</v>
      </c>
      <c r="D3" s="275"/>
      <c r="E3" s="275"/>
      <c r="F3" s="275"/>
      <c r="G3" s="276"/>
      <c r="H3" s="64"/>
      <c r="I3" s="277" t="s">
        <v>98</v>
      </c>
      <c r="J3" s="278"/>
      <c r="K3" s="279"/>
      <c r="L3" s="83"/>
    </row>
    <row r="4" spans="2:15" ht="16" customHeight="1" thickBot="1" x14ac:dyDescent="0.3">
      <c r="B4" s="63"/>
      <c r="C4" s="283" t="s">
        <v>108</v>
      </c>
      <c r="D4" s="284"/>
      <c r="E4" s="284"/>
      <c r="F4" s="284"/>
      <c r="G4" s="285"/>
      <c r="H4" s="64"/>
      <c r="I4" s="280"/>
      <c r="J4" s="281"/>
      <c r="K4" s="282"/>
      <c r="L4" s="83"/>
    </row>
    <row r="5" spans="2:15" ht="17" customHeight="1" thickTop="1" thickBot="1" x14ac:dyDescent="0.3">
      <c r="B5" s="63"/>
      <c r="C5" s="286" t="s">
        <v>97</v>
      </c>
      <c r="D5" s="287"/>
      <c r="E5" s="287"/>
      <c r="F5" s="287"/>
      <c r="G5" s="288"/>
      <c r="H5" s="64"/>
      <c r="I5" s="97"/>
      <c r="J5" s="98"/>
      <c r="K5" s="99"/>
      <c r="L5" s="83"/>
    </row>
    <row r="6" spans="2:15" ht="22" thickTop="1" thickBot="1" x14ac:dyDescent="0.45">
      <c r="B6" s="63"/>
      <c r="H6" s="65"/>
      <c r="I6" s="3" t="s">
        <v>2</v>
      </c>
      <c r="J6" s="4"/>
      <c r="K6" s="5" t="s">
        <v>3</v>
      </c>
      <c r="L6" s="83"/>
    </row>
    <row r="7" spans="2:15" ht="21" thickTop="1" thickBot="1" x14ac:dyDescent="0.35">
      <c r="B7" s="93"/>
      <c r="C7" s="268" t="s">
        <v>4</v>
      </c>
      <c r="D7" s="269"/>
      <c r="E7" s="269"/>
      <c r="F7" s="269"/>
      <c r="G7" s="270"/>
      <c r="H7" s="6"/>
      <c r="I7" s="94"/>
      <c r="J7" s="95"/>
      <c r="K7" s="96"/>
      <c r="L7" s="83"/>
    </row>
    <row r="8" spans="2:15" ht="20" thickTop="1" x14ac:dyDescent="0.3">
      <c r="B8" s="66"/>
      <c r="C8" s="67"/>
      <c r="D8" s="68"/>
      <c r="E8" s="68"/>
      <c r="F8" s="68"/>
      <c r="G8" s="68"/>
      <c r="H8" s="69"/>
      <c r="I8" s="7"/>
      <c r="J8" s="8"/>
      <c r="K8" s="9"/>
      <c r="L8" s="83"/>
    </row>
    <row r="9" spans="2:15" ht="17" x14ac:dyDescent="0.25">
      <c r="B9" s="66">
        <f>'Bilan_d''ouverture'!B9</f>
        <v>1000</v>
      </c>
      <c r="C9" s="70" t="str">
        <f>'Bilan_d''ouverture'!C9</f>
        <v>Trésorerie</v>
      </c>
      <c r="D9" s="71"/>
      <c r="E9" s="72"/>
      <c r="F9" s="72"/>
      <c r="G9" s="72"/>
      <c r="H9" s="6"/>
      <c r="I9" s="7"/>
      <c r="J9" s="8" t="s">
        <v>5</v>
      </c>
      <c r="K9" s="9"/>
      <c r="L9" s="83"/>
    </row>
    <row r="10" spans="2:15" ht="17" x14ac:dyDescent="0.25">
      <c r="B10" s="66">
        <f>'Bilan_d''ouverture'!B10</f>
        <v>1001</v>
      </c>
      <c r="C10" t="str">
        <f>'Bilan_d''ouverture'!C10</f>
        <v>Petite caisse</v>
      </c>
      <c r="D10" s="71"/>
      <c r="E10" s="72"/>
      <c r="F10" s="72"/>
      <c r="G10" s="72"/>
      <c r="H10" s="6"/>
      <c r="I10" s="151">
        <v>0</v>
      </c>
      <c r="J10" s="8"/>
      <c r="K10" s="152"/>
      <c r="L10" s="83"/>
    </row>
    <row r="11" spans="2:15" ht="18" thickBot="1" x14ac:dyDescent="0.3">
      <c r="B11" s="66">
        <f>'Bilan_d''ouverture'!B11</f>
        <v>1002</v>
      </c>
      <c r="C11" t="str">
        <f>'Bilan_d''ouverture'!C11</f>
        <v>Desjardins — placements temporaires</v>
      </c>
      <c r="D11" s="72"/>
      <c r="E11" s="72"/>
      <c r="F11" s="72"/>
      <c r="G11" s="72"/>
      <c r="H11" s="6"/>
      <c r="I11" s="151">
        <v>1</v>
      </c>
      <c r="J11" s="8"/>
      <c r="K11" s="152">
        <v>0</v>
      </c>
      <c r="L11" s="83"/>
    </row>
    <row r="12" spans="2:15" ht="19" thickTop="1" thickBot="1" x14ac:dyDescent="0.3">
      <c r="B12" s="66">
        <f>'Bilan_d''ouverture'!B12</f>
        <v>1003</v>
      </c>
      <c r="C12" t="str">
        <f>'Bilan_d''ouverture'!C12</f>
        <v>Desjardins — compte courant</v>
      </c>
      <c r="D12" s="72"/>
      <c r="E12" s="72"/>
      <c r="F12" s="72"/>
      <c r="G12" s="72"/>
      <c r="H12" s="6"/>
      <c r="I12" s="151">
        <v>1</v>
      </c>
      <c r="J12" s="8"/>
      <c r="K12" s="152">
        <v>0</v>
      </c>
      <c r="L12" s="83"/>
      <c r="N12" s="127">
        <f>+I10+I11+I12</f>
        <v>2</v>
      </c>
      <c r="O12" s="147" t="s">
        <v>0</v>
      </c>
    </row>
    <row r="13" spans="2:15" ht="18" thickTop="1" x14ac:dyDescent="0.25">
      <c r="B13" s="66" t="s">
        <v>0</v>
      </c>
      <c r="C13" s="72" t="s">
        <v>0</v>
      </c>
      <c r="D13" s="72"/>
      <c r="E13" s="72"/>
      <c r="F13" s="72"/>
      <c r="G13" s="72"/>
      <c r="H13" s="6"/>
      <c r="I13" s="7" t="s">
        <v>0</v>
      </c>
      <c r="J13" s="8"/>
      <c r="K13" s="9" t="s">
        <v>0</v>
      </c>
      <c r="L13" s="83"/>
    </row>
    <row r="14" spans="2:15" ht="17" x14ac:dyDescent="0.25">
      <c r="B14" s="66">
        <f>'Bilan_d''ouverture'!B14</f>
        <v>1100</v>
      </c>
      <c r="C14" s="70" t="str">
        <f>'Bilan_d''ouverture'!C14</f>
        <v>Clients et autres débiteurs</v>
      </c>
      <c r="D14" s="71"/>
      <c r="E14" s="72"/>
      <c r="F14" s="72"/>
      <c r="G14" s="72"/>
      <c r="H14" s="6"/>
      <c r="I14" s="7"/>
      <c r="J14" s="8"/>
      <c r="K14" s="9"/>
      <c r="L14" s="83"/>
    </row>
    <row r="15" spans="2:15" ht="17" x14ac:dyDescent="0.25">
      <c r="B15" s="66">
        <f>'Bilan_d''ouverture'!B15</f>
        <v>1101</v>
      </c>
      <c r="C15" t="str">
        <f>'Bilan_d''ouverture'!C15</f>
        <v>Clients et autres débiteurs</v>
      </c>
      <c r="D15" s="72"/>
      <c r="E15" s="72"/>
      <c r="F15" s="72"/>
      <c r="G15" s="72"/>
      <c r="H15" s="6"/>
      <c r="I15" s="151">
        <v>1</v>
      </c>
      <c r="J15" s="8"/>
      <c r="K15" s="152">
        <v>0</v>
      </c>
      <c r="L15" s="83"/>
    </row>
    <row r="16" spans="2:15" ht="17" x14ac:dyDescent="0.25">
      <c r="B16" s="66">
        <f>'Bilan_d''ouverture'!B16</f>
        <v>1102</v>
      </c>
      <c r="C16" t="str">
        <f>'Bilan_d''ouverture'!C16</f>
        <v>Avance à un actionnaire</v>
      </c>
      <c r="D16" s="72"/>
      <c r="E16" s="72"/>
      <c r="F16" s="72"/>
      <c r="G16" s="72"/>
      <c r="H16" s="6"/>
      <c r="I16" s="151">
        <v>1</v>
      </c>
      <c r="J16" s="8"/>
      <c r="K16" s="152">
        <v>0</v>
      </c>
      <c r="L16" s="83"/>
    </row>
    <row r="17" spans="2:14" ht="17" x14ac:dyDescent="0.25">
      <c r="B17" s="66">
        <f>'Bilan_d''ouverture'!B17</f>
        <v>1103</v>
      </c>
      <c r="C17" t="str">
        <f>'Bilan_d''ouverture'!C17</f>
        <v>Avance à un employé</v>
      </c>
      <c r="D17" s="72"/>
      <c r="E17" s="72"/>
      <c r="F17" s="72"/>
      <c r="G17" s="72"/>
      <c r="H17" s="6"/>
      <c r="I17" s="151">
        <v>0</v>
      </c>
      <c r="J17" s="8"/>
      <c r="K17" s="152">
        <v>0</v>
      </c>
      <c r="L17" s="83"/>
    </row>
    <row r="18" spans="2:14" ht="17" x14ac:dyDescent="0.25">
      <c r="B18" s="66">
        <f>'Bilan_d''ouverture'!B18</f>
        <v>1104</v>
      </c>
      <c r="C18" t="str">
        <f>'Bilan_d''ouverture'!C18</f>
        <v>Autres recevables</v>
      </c>
      <c r="D18" s="72"/>
      <c r="E18" s="72"/>
      <c r="F18" s="72"/>
      <c r="G18" s="72"/>
      <c r="H18" s="6"/>
      <c r="I18" s="151">
        <v>0</v>
      </c>
      <c r="J18" s="8"/>
      <c r="K18" s="152">
        <v>0</v>
      </c>
      <c r="L18" s="83"/>
    </row>
    <row r="19" spans="2:14" ht="17" x14ac:dyDescent="0.25">
      <c r="B19" s="66"/>
      <c r="C19" s="72"/>
      <c r="D19" s="72"/>
      <c r="E19" s="72"/>
      <c r="F19" s="72"/>
      <c r="G19" s="72"/>
      <c r="H19" s="6"/>
      <c r="I19" s="7" t="s">
        <v>0</v>
      </c>
      <c r="J19" s="8"/>
      <c r="K19" s="9" t="s">
        <v>0</v>
      </c>
      <c r="L19" s="83"/>
    </row>
    <row r="20" spans="2:14" ht="17" x14ac:dyDescent="0.25">
      <c r="B20" s="66">
        <f>'Bilan_d''ouverture'!B20</f>
        <v>1300</v>
      </c>
      <c r="C20" s="70" t="str">
        <f>'Bilan_d''ouverture'!C20</f>
        <v>Autres actifs courants</v>
      </c>
      <c r="D20" s="71"/>
      <c r="E20" s="72"/>
      <c r="F20" s="72"/>
      <c r="G20" s="72"/>
      <c r="H20" s="6"/>
      <c r="I20" s="7" t="s">
        <v>0</v>
      </c>
      <c r="J20" s="8"/>
      <c r="K20" s="9" t="s">
        <v>0</v>
      </c>
      <c r="L20" s="83"/>
    </row>
    <row r="21" spans="2:14" ht="17" x14ac:dyDescent="0.25">
      <c r="B21" s="66">
        <f>'Bilan_d''ouverture'!B21</f>
        <v>1301</v>
      </c>
      <c r="C21" s="6" t="str">
        <f>'Bilan_d''ouverture'!C21</f>
        <v>Divers frais payés d’avance</v>
      </c>
      <c r="D21" s="72"/>
      <c r="E21" s="72"/>
      <c r="F21" s="72"/>
      <c r="G21" s="72"/>
      <c r="H21" s="6"/>
      <c r="I21" s="151">
        <v>0</v>
      </c>
      <c r="J21" s="8"/>
      <c r="K21" s="152">
        <v>0</v>
      </c>
      <c r="L21" s="83"/>
    </row>
    <row r="22" spans="2:14" ht="17" x14ac:dyDescent="0.25">
      <c r="B22" s="66">
        <f>'Bilan_d''ouverture'!B22</f>
        <v>1302</v>
      </c>
      <c r="C22" s="6" t="str">
        <f>'Bilan_d''ouverture'!C22</f>
        <v>Dépôt chez Gaz Métropolitain</v>
      </c>
      <c r="D22" s="72"/>
      <c r="E22" s="72"/>
      <c r="F22" s="72"/>
      <c r="G22" s="72"/>
      <c r="H22" s="6"/>
      <c r="I22" s="151">
        <v>0</v>
      </c>
      <c r="J22" s="8"/>
      <c r="K22" s="152">
        <v>0</v>
      </c>
      <c r="L22" s="83"/>
    </row>
    <row r="23" spans="2:14" ht="17" x14ac:dyDescent="0.25">
      <c r="B23" s="66">
        <f>'Bilan_d''ouverture'!B23</f>
        <v>1303</v>
      </c>
      <c r="C23" s="6" t="str">
        <f>'Bilan_d''ouverture'!C23</f>
        <v>Dépôt chez Hydro Québec</v>
      </c>
      <c r="D23" s="72"/>
      <c r="E23" s="72"/>
      <c r="F23" s="72"/>
      <c r="G23" s="72"/>
      <c r="H23" s="6"/>
      <c r="I23" s="151">
        <v>0</v>
      </c>
      <c r="J23" s="8"/>
      <c r="K23" s="152">
        <v>0</v>
      </c>
      <c r="L23" s="83"/>
    </row>
    <row r="24" spans="2:14" ht="17" x14ac:dyDescent="0.25">
      <c r="B24" s="66">
        <f>'Bilan_d''ouverture'!B24</f>
        <v>1304</v>
      </c>
      <c r="C24" t="str">
        <f>'Bilan_d''ouverture'!C24</f>
        <v>Autres</v>
      </c>
      <c r="D24" s="72"/>
      <c r="E24" s="72"/>
      <c r="F24" s="72"/>
      <c r="G24" s="72"/>
      <c r="H24" s="6"/>
      <c r="I24" s="151">
        <v>0</v>
      </c>
      <c r="J24" s="8"/>
      <c r="K24" s="152">
        <v>0</v>
      </c>
      <c r="L24" s="83"/>
      <c r="N24" s="84" t="s">
        <v>0</v>
      </c>
    </row>
    <row r="25" spans="2:14" ht="17" x14ac:dyDescent="0.25">
      <c r="B25" s="66"/>
      <c r="C25" s="72"/>
      <c r="D25" s="72"/>
      <c r="E25" s="72"/>
      <c r="F25" s="72"/>
      <c r="G25" s="72"/>
      <c r="H25" s="6"/>
      <c r="I25" s="7" t="s">
        <v>0</v>
      </c>
      <c r="J25" s="8"/>
      <c r="K25" s="9" t="s">
        <v>0</v>
      </c>
      <c r="L25" s="83"/>
    </row>
    <row r="26" spans="2:14" ht="20" x14ac:dyDescent="0.4">
      <c r="B26" s="66"/>
      <c r="C26" s="72" t="str">
        <f>'Bilan_d''ouverture'!C26</f>
        <v>Total de l’actif courant</v>
      </c>
      <c r="D26" s="72"/>
      <c r="E26" s="72"/>
      <c r="F26" s="72"/>
      <c r="G26" s="72"/>
      <c r="H26" s="6"/>
      <c r="I26" s="86">
        <f>+SUM(I9:I25)</f>
        <v>4</v>
      </c>
      <c r="J26" s="8"/>
      <c r="K26" s="9"/>
      <c r="L26" s="83"/>
    </row>
    <row r="27" spans="2:14" ht="20" x14ac:dyDescent="0.4">
      <c r="B27" s="66"/>
      <c r="C27" s="72"/>
      <c r="D27" s="72"/>
      <c r="E27" s="72"/>
      <c r="F27" s="72"/>
      <c r="G27" s="72"/>
      <c r="H27" s="6"/>
      <c r="I27" s="86"/>
      <c r="J27" s="8"/>
      <c r="K27" s="9"/>
      <c r="L27" s="83"/>
    </row>
    <row r="28" spans="2:14" ht="20" x14ac:dyDescent="0.4">
      <c r="B28" s="66">
        <f>'Bilan_d''ouverture'!B28</f>
        <v>1400</v>
      </c>
      <c r="C28" s="70" t="str">
        <f>'Bilan_d''ouverture'!C28</f>
        <v>Placements</v>
      </c>
      <c r="D28" s="72"/>
      <c r="E28" s="72"/>
      <c r="F28" s="72"/>
      <c r="G28" s="72"/>
      <c r="H28" s="6"/>
      <c r="I28" s="86"/>
      <c r="J28" s="8"/>
      <c r="K28" s="9"/>
      <c r="L28" s="83"/>
    </row>
    <row r="29" spans="2:14" ht="17" x14ac:dyDescent="0.25">
      <c r="B29" s="66">
        <v>1405</v>
      </c>
      <c r="C29" s="72" t="str">
        <f>'Bilan_d''ouverture'!C29</f>
        <v>Œuvres d’art</v>
      </c>
      <c r="D29" s="72"/>
      <c r="E29" s="72"/>
      <c r="F29" s="72"/>
      <c r="G29" s="72"/>
      <c r="H29" s="6"/>
      <c r="I29" s="153">
        <v>1</v>
      </c>
      <c r="J29" s="8"/>
      <c r="K29" s="152">
        <v>0</v>
      </c>
      <c r="L29" s="83"/>
    </row>
    <row r="30" spans="2:14" ht="17" x14ac:dyDescent="0.25">
      <c r="B30" s="66">
        <f>'Bilan_d''ouverture'!B30</f>
        <v>1402</v>
      </c>
      <c r="C30" s="72" t="str">
        <f>'Bilan_d''ouverture'!C30</f>
        <v>P-2</v>
      </c>
      <c r="D30" s="72"/>
      <c r="E30" s="72"/>
      <c r="F30" s="72"/>
      <c r="G30" s="72"/>
      <c r="H30" s="6"/>
      <c r="I30" s="153">
        <v>0</v>
      </c>
      <c r="J30" s="8"/>
      <c r="K30" s="152">
        <v>0</v>
      </c>
      <c r="L30" s="83"/>
    </row>
    <row r="31" spans="2:14" ht="17" x14ac:dyDescent="0.25">
      <c r="B31" s="66">
        <f>'Bilan_d''ouverture'!B31</f>
        <v>1403</v>
      </c>
      <c r="C31" s="72" t="str">
        <f>'Bilan_d''ouverture'!C31</f>
        <v>P-3</v>
      </c>
      <c r="D31" s="72"/>
      <c r="E31" s="72"/>
      <c r="F31" s="72"/>
      <c r="G31" s="72"/>
      <c r="H31" s="6"/>
      <c r="I31" s="153">
        <v>0</v>
      </c>
      <c r="J31" s="8"/>
      <c r="K31" s="152">
        <v>0</v>
      </c>
      <c r="L31" s="83"/>
    </row>
    <row r="32" spans="2:14" ht="17" x14ac:dyDescent="0.25">
      <c r="B32" s="66">
        <f>'Bilan_d''ouverture'!B32</f>
        <v>1404</v>
      </c>
      <c r="C32" s="72" t="str">
        <f>'Bilan_d''ouverture'!C32</f>
        <v>P-4</v>
      </c>
      <c r="D32" s="72"/>
      <c r="E32" s="72"/>
      <c r="F32" s="72"/>
      <c r="G32" s="72"/>
      <c r="H32" s="6"/>
      <c r="I32" s="153">
        <v>0</v>
      </c>
      <c r="J32" s="8"/>
      <c r="K32" s="152">
        <v>0</v>
      </c>
      <c r="L32" s="83"/>
    </row>
    <row r="33" spans="2:12" ht="17" x14ac:dyDescent="0.25">
      <c r="B33" s="66">
        <f>'Bilan_d''ouverture'!B33</f>
        <v>1405</v>
      </c>
      <c r="C33" s="72" t="str">
        <f>'Bilan_d''ouverture'!C33</f>
        <v>P-5</v>
      </c>
      <c r="D33" s="72"/>
      <c r="E33" s="72"/>
      <c r="F33" s="72"/>
      <c r="G33" s="72"/>
      <c r="H33" s="6"/>
      <c r="I33" s="153">
        <v>0</v>
      </c>
      <c r="J33" s="8"/>
      <c r="K33" s="152">
        <v>0</v>
      </c>
      <c r="L33" s="83"/>
    </row>
    <row r="34" spans="2:12" ht="17" x14ac:dyDescent="0.25">
      <c r="B34" s="66"/>
      <c r="C34" s="72"/>
      <c r="D34" s="72"/>
      <c r="E34" s="72"/>
      <c r="F34" s="72"/>
      <c r="G34" s="72"/>
      <c r="H34" s="6"/>
      <c r="I34" s="7"/>
      <c r="J34" s="8"/>
      <c r="K34" s="9"/>
      <c r="L34" s="83"/>
    </row>
    <row r="35" spans="2:12" ht="17" x14ac:dyDescent="0.25">
      <c r="B35" s="66"/>
      <c r="C35" s="85" t="str">
        <f>'Bilan_d''ouverture'!C35</f>
        <v>Total des placements</v>
      </c>
      <c r="D35" s="72"/>
      <c r="E35" s="72"/>
      <c r="F35" s="72"/>
      <c r="G35" s="72"/>
      <c r="H35" s="6"/>
      <c r="I35" s="7">
        <f>+SUM(I28:I33)</f>
        <v>1</v>
      </c>
      <c r="J35" s="8"/>
      <c r="K35" s="9"/>
      <c r="L35" s="83"/>
    </row>
    <row r="36" spans="2:12" ht="17" x14ac:dyDescent="0.25">
      <c r="B36" s="66"/>
      <c r="C36" s="72"/>
      <c r="D36" s="72"/>
      <c r="E36" s="72"/>
      <c r="F36" s="72"/>
      <c r="G36" s="72"/>
      <c r="H36" s="6"/>
      <c r="I36" s="7" t="s">
        <v>0</v>
      </c>
      <c r="J36" s="8"/>
      <c r="K36" s="9" t="s">
        <v>0</v>
      </c>
      <c r="L36" s="83"/>
    </row>
    <row r="37" spans="2:12" ht="17" x14ac:dyDescent="0.25">
      <c r="B37" s="66">
        <f>'Bilan_d''ouverture'!B37</f>
        <v>1500</v>
      </c>
      <c r="C37" s="70" t="str">
        <f>'Bilan_d''ouverture'!C37</f>
        <v>Immobilisations corporelles</v>
      </c>
      <c r="D37" s="71"/>
      <c r="E37" s="72"/>
      <c r="F37" s="72"/>
      <c r="G37" s="72"/>
      <c r="H37" s="6"/>
      <c r="I37" s="7" t="s">
        <v>0</v>
      </c>
      <c r="J37" s="8"/>
      <c r="K37" s="9" t="s">
        <v>0</v>
      </c>
      <c r="L37" s="83"/>
    </row>
    <row r="38" spans="2:12" ht="17" x14ac:dyDescent="0.25">
      <c r="B38" s="66">
        <f>'Bilan_d''ouverture'!B38</f>
        <v>1505</v>
      </c>
      <c r="C38" t="str">
        <f>'Bilan_d''ouverture'!C38</f>
        <v xml:space="preserve">Terrain </v>
      </c>
      <c r="D38" s="72"/>
      <c r="E38" s="72"/>
      <c r="F38" s="72"/>
      <c r="G38" s="72"/>
      <c r="H38" s="6"/>
      <c r="I38" s="151">
        <v>0</v>
      </c>
      <c r="J38" s="8"/>
      <c r="K38" s="152">
        <v>0</v>
      </c>
      <c r="L38" s="83"/>
    </row>
    <row r="39" spans="2:12" ht="17" x14ac:dyDescent="0.25">
      <c r="B39" s="66">
        <f>'Bilan_d''ouverture'!B39</f>
        <v>1510</v>
      </c>
      <c r="C39" t="str">
        <f>'Bilan_d''ouverture'!C39</f>
        <v>Bâtisse</v>
      </c>
      <c r="D39" s="72"/>
      <c r="E39" s="72"/>
      <c r="F39" s="72"/>
      <c r="G39" s="72"/>
      <c r="H39" s="6"/>
      <c r="I39" s="151">
        <v>0</v>
      </c>
      <c r="J39" s="8"/>
      <c r="K39" s="152">
        <v>0</v>
      </c>
      <c r="L39" s="83"/>
    </row>
    <row r="40" spans="2:12" ht="17" x14ac:dyDescent="0.25">
      <c r="B40" s="66">
        <f>'Bilan_d''ouverture'!B40</f>
        <v>1511</v>
      </c>
      <c r="C40" t="str">
        <f>'Bilan_d''ouverture'!C40</f>
        <v xml:space="preserve">   Amort. Acc. Bâtisse</v>
      </c>
      <c r="D40" s="72"/>
      <c r="E40" s="72"/>
      <c r="F40" s="72"/>
      <c r="G40" s="72"/>
      <c r="H40" s="6"/>
      <c r="I40" s="151">
        <v>0</v>
      </c>
      <c r="J40" s="8"/>
      <c r="K40" s="152">
        <v>0</v>
      </c>
      <c r="L40" s="83"/>
    </row>
    <row r="41" spans="2:12" ht="17" x14ac:dyDescent="0.25">
      <c r="B41" s="66">
        <f>'Bilan_d''ouverture'!B41</f>
        <v>1515</v>
      </c>
      <c r="C41" t="str">
        <f>'Bilan_d''ouverture'!C41</f>
        <v>Amélioration locative</v>
      </c>
      <c r="D41" s="72"/>
      <c r="E41" s="72"/>
      <c r="F41" s="72"/>
      <c r="G41" s="72"/>
      <c r="H41" s="6"/>
      <c r="I41" s="151">
        <v>0</v>
      </c>
      <c r="J41" s="8"/>
      <c r="K41" s="152">
        <v>0</v>
      </c>
      <c r="L41" s="83"/>
    </row>
    <row r="42" spans="2:12" ht="17" x14ac:dyDescent="0.25">
      <c r="B42" s="66">
        <f>'Bilan_d''ouverture'!B42</f>
        <v>1516</v>
      </c>
      <c r="C42" t="str">
        <f>'Bilan_d''ouverture'!C42</f>
        <v xml:space="preserve">   Amort. Acc. Amélioration locative</v>
      </c>
      <c r="D42" s="72"/>
      <c r="E42" s="72"/>
      <c r="F42" s="72"/>
      <c r="G42" s="72"/>
      <c r="H42" s="6"/>
      <c r="I42" s="151">
        <v>0</v>
      </c>
      <c r="J42" s="8"/>
      <c r="K42" s="152">
        <v>0</v>
      </c>
      <c r="L42" s="83"/>
    </row>
    <row r="43" spans="2:12" ht="17" x14ac:dyDescent="0.25">
      <c r="B43" s="66">
        <f>'Bilan_d''ouverture'!B43</f>
        <v>1520</v>
      </c>
      <c r="C43" t="str">
        <f>'Bilan_d''ouverture'!C43</f>
        <v xml:space="preserve">Ameublement &amp; mobilier </v>
      </c>
      <c r="D43" s="72"/>
      <c r="E43" s="72"/>
      <c r="F43" s="72"/>
      <c r="G43" s="72"/>
      <c r="H43" s="6"/>
      <c r="I43" s="151">
        <v>1</v>
      </c>
      <c r="J43" s="8"/>
      <c r="K43" s="152">
        <v>0</v>
      </c>
      <c r="L43" s="83"/>
    </row>
    <row r="44" spans="2:12" ht="17" x14ac:dyDescent="0.25">
      <c r="B44" s="66">
        <f>'Bilan_d''ouverture'!B44</f>
        <v>1521</v>
      </c>
      <c r="C44" t="str">
        <f>'Bilan_d''ouverture'!C44</f>
        <v xml:space="preserve">   Amort. Acc. Ameublement &amp; mobilier </v>
      </c>
      <c r="D44" s="72"/>
      <c r="E44" s="72"/>
      <c r="F44" s="72"/>
      <c r="G44" s="72"/>
      <c r="H44" s="6"/>
      <c r="I44" s="151">
        <v>0</v>
      </c>
      <c r="J44" s="8"/>
      <c r="K44" s="152">
        <v>1</v>
      </c>
      <c r="L44" s="83"/>
    </row>
    <row r="45" spans="2:12" ht="17" x14ac:dyDescent="0.25">
      <c r="B45" s="66">
        <f>'Bilan_d''ouverture'!B45</f>
        <v>1525</v>
      </c>
      <c r="C45" t="str">
        <f>'Bilan_d''ouverture'!C45</f>
        <v>Équipement</v>
      </c>
      <c r="D45" s="72"/>
      <c r="E45" s="72"/>
      <c r="F45" s="72"/>
      <c r="G45" s="72"/>
      <c r="H45" s="6"/>
      <c r="I45" s="151">
        <v>1</v>
      </c>
      <c r="J45" s="8"/>
      <c r="K45" s="152">
        <v>0</v>
      </c>
      <c r="L45" s="83"/>
    </row>
    <row r="46" spans="2:12" ht="17" x14ac:dyDescent="0.25">
      <c r="B46" s="66">
        <f>'Bilan_d''ouverture'!B46</f>
        <v>1526</v>
      </c>
      <c r="C46" t="str">
        <f>'Bilan_d''ouverture'!C46</f>
        <v xml:space="preserve">   Amort. Acc. Équipement</v>
      </c>
      <c r="D46" s="72"/>
      <c r="E46" s="72"/>
      <c r="F46" s="72"/>
      <c r="G46" s="72"/>
      <c r="H46" s="6"/>
      <c r="I46" s="151">
        <v>0</v>
      </c>
      <c r="J46" s="8"/>
      <c r="K46" s="152">
        <v>1</v>
      </c>
      <c r="L46" s="83"/>
    </row>
    <row r="47" spans="2:12" ht="17" x14ac:dyDescent="0.25">
      <c r="B47" s="66">
        <f>'Bilan_d''ouverture'!B47</f>
        <v>1530</v>
      </c>
      <c r="C47" t="str">
        <f>'Bilan_d''ouverture'!C47</f>
        <v>Équipement informatique</v>
      </c>
      <c r="D47" s="72"/>
      <c r="E47" s="72"/>
      <c r="F47" s="72"/>
      <c r="G47" s="72"/>
      <c r="H47" s="6"/>
      <c r="I47" s="151">
        <v>1</v>
      </c>
      <c r="J47" s="8"/>
      <c r="K47" s="152">
        <v>0</v>
      </c>
      <c r="L47" s="83"/>
    </row>
    <row r="48" spans="2:12" ht="17" x14ac:dyDescent="0.25">
      <c r="B48" s="66">
        <f>'Bilan_d''ouverture'!B48</f>
        <v>1531</v>
      </c>
      <c r="C48" t="str">
        <f>'Bilan_d''ouverture'!C48</f>
        <v xml:space="preserve">   Amort. Acc. Équipement informatique</v>
      </c>
      <c r="D48" s="72"/>
      <c r="E48" s="72"/>
      <c r="F48" s="72"/>
      <c r="G48" s="72"/>
      <c r="H48" s="6"/>
      <c r="I48" s="151">
        <v>0</v>
      </c>
      <c r="J48" s="8"/>
      <c r="K48" s="152">
        <v>1</v>
      </c>
      <c r="L48" s="83"/>
    </row>
    <row r="49" spans="2:13" ht="17" x14ac:dyDescent="0.25">
      <c r="B49" s="66" t="s">
        <v>0</v>
      </c>
      <c r="F49" s="72"/>
      <c r="G49" s="72"/>
      <c r="H49" s="6"/>
      <c r="I49" s="7" t="s">
        <v>0</v>
      </c>
      <c r="J49" s="8"/>
      <c r="K49" s="9" t="s">
        <v>0</v>
      </c>
      <c r="L49" s="83"/>
    </row>
    <row r="50" spans="2:13" ht="17" x14ac:dyDescent="0.25">
      <c r="B50" s="66">
        <f>'Bilan_d''ouverture'!B50</f>
        <v>1600</v>
      </c>
      <c r="C50" s="70" t="str">
        <f>'Bilan_d''ouverture'!C50</f>
        <v>Immobilisations incorporelles</v>
      </c>
      <c r="D50" s="71"/>
      <c r="E50" s="71"/>
      <c r="F50" s="72"/>
      <c r="G50" s="72"/>
      <c r="H50" s="6"/>
      <c r="I50" s="7" t="s">
        <v>0</v>
      </c>
      <c r="J50" s="8"/>
      <c r="K50" s="9" t="s">
        <v>0</v>
      </c>
      <c r="L50" s="83"/>
    </row>
    <row r="51" spans="2:13" ht="17" x14ac:dyDescent="0.25">
      <c r="B51" s="66">
        <f>'Bilan_d''ouverture'!B51</f>
        <v>1605</v>
      </c>
      <c r="C51" t="str">
        <f>'Bilan_d''ouverture'!C51</f>
        <v>Divers frais de démarrage</v>
      </c>
      <c r="D51" s="72"/>
      <c r="E51" s="72"/>
      <c r="F51" s="72"/>
      <c r="G51" s="72"/>
      <c r="H51" s="6"/>
      <c r="I51" s="151">
        <v>0</v>
      </c>
      <c r="J51" s="8"/>
      <c r="K51" s="152">
        <v>0</v>
      </c>
      <c r="L51" s="83"/>
    </row>
    <row r="52" spans="2:13" ht="17" x14ac:dyDescent="0.25">
      <c r="B52" s="66">
        <f>'Bilan_d''ouverture'!B52</f>
        <v>1606</v>
      </c>
      <c r="C52" t="str">
        <f>'Bilan_d''ouverture'!C52</f>
        <v xml:space="preserve">   Amort. Acc. Divers frais de démarrage</v>
      </c>
      <c r="D52" s="72"/>
      <c r="E52" s="72"/>
      <c r="F52" s="72"/>
      <c r="G52" s="72"/>
      <c r="H52" s="6"/>
      <c r="I52" s="151">
        <v>0</v>
      </c>
      <c r="J52" s="8"/>
      <c r="K52" s="152">
        <v>0</v>
      </c>
      <c r="L52" s="83"/>
      <c r="M52" s="84" t="s">
        <v>0</v>
      </c>
    </row>
    <row r="53" spans="2:13" ht="17" x14ac:dyDescent="0.25">
      <c r="B53" s="66">
        <f>'Bilan_d''ouverture'!B53</f>
        <v>1610</v>
      </c>
      <c r="C53" t="str">
        <f>'Bilan_d''ouverture'!C53</f>
        <v>Frais d’émission de la dette à long terme</v>
      </c>
      <c r="D53" s="72"/>
      <c r="E53" s="72"/>
      <c r="F53" s="72"/>
      <c r="G53" s="72"/>
      <c r="H53" s="6"/>
      <c r="I53" s="151">
        <v>0</v>
      </c>
      <c r="J53" s="8"/>
      <c r="K53" s="152">
        <v>0</v>
      </c>
      <c r="L53" s="83"/>
    </row>
    <row r="54" spans="2:13" ht="17" x14ac:dyDescent="0.25">
      <c r="B54" s="66">
        <f>'Bilan_d''ouverture'!B54</f>
        <v>1611</v>
      </c>
      <c r="C54" t="str">
        <f>'Bilan_d''ouverture'!C54</f>
        <v xml:space="preserve">   Amort. Acc. Frais d’émission de la dette à long terme</v>
      </c>
      <c r="D54" s="72"/>
      <c r="E54" s="72"/>
      <c r="F54" s="72"/>
      <c r="G54" s="72"/>
      <c r="H54" s="6"/>
      <c r="I54" s="151">
        <v>0</v>
      </c>
      <c r="J54" s="8"/>
      <c r="K54" s="152">
        <v>0</v>
      </c>
      <c r="L54" s="83"/>
    </row>
    <row r="55" spans="2:13" ht="17" x14ac:dyDescent="0.25">
      <c r="B55" s="66"/>
      <c r="D55" s="72"/>
      <c r="E55" s="72"/>
      <c r="F55" s="72"/>
      <c r="G55" s="72"/>
      <c r="H55" s="6"/>
      <c r="I55" s="7"/>
      <c r="J55" s="8"/>
      <c r="K55" s="9"/>
      <c r="L55" s="83"/>
    </row>
    <row r="56" spans="2:13" ht="20" x14ac:dyDescent="0.4">
      <c r="B56" s="66"/>
      <c r="C56" s="85" t="str">
        <f>'Bilan_d''ouverture'!C56</f>
        <v>Total de l’actif non courant</v>
      </c>
      <c r="D56" s="72"/>
      <c r="E56" s="72"/>
      <c r="F56" s="72"/>
      <c r="G56" s="72"/>
      <c r="H56" s="6"/>
      <c r="I56" s="86">
        <f>+(SUM(I37:I54)-SUM(K37:K54))</f>
        <v>0</v>
      </c>
      <c r="J56" s="8"/>
      <c r="K56" s="9"/>
      <c r="L56" s="83"/>
    </row>
    <row r="57" spans="2:13" ht="20" x14ac:dyDescent="0.4">
      <c r="B57" s="66"/>
      <c r="C57" s="85"/>
      <c r="D57" s="72"/>
      <c r="E57" s="72"/>
      <c r="F57" s="72"/>
      <c r="G57" s="72"/>
      <c r="H57" s="6"/>
      <c r="I57" s="86"/>
      <c r="J57" s="8"/>
      <c r="K57" s="9"/>
      <c r="L57" s="83"/>
    </row>
    <row r="58" spans="2:13" ht="20" x14ac:dyDescent="0.4">
      <c r="B58" s="66"/>
      <c r="C58" s="89" t="str">
        <f>'Bilan_d''ouverture'!C58</f>
        <v>TOTAL DE L’ACTIF</v>
      </c>
      <c r="D58" s="72"/>
      <c r="E58" s="72"/>
      <c r="F58" s="72"/>
      <c r="G58" s="72"/>
      <c r="H58" s="6"/>
      <c r="I58" s="91">
        <f>+I26+I35+I56</f>
        <v>5</v>
      </c>
      <c r="J58" s="8"/>
      <c r="K58" s="9"/>
      <c r="L58" s="83"/>
    </row>
    <row r="59" spans="2:13" ht="18" thickBot="1" x14ac:dyDescent="0.3">
      <c r="B59" s="66"/>
      <c r="C59" s="72"/>
      <c r="D59" s="72"/>
      <c r="E59" s="72"/>
      <c r="F59" s="72"/>
      <c r="G59" s="72"/>
      <c r="H59" s="6"/>
      <c r="I59" s="7" t="s">
        <v>0</v>
      </c>
      <c r="J59" s="8"/>
      <c r="K59" s="9" t="s">
        <v>0</v>
      </c>
      <c r="L59" s="83"/>
    </row>
    <row r="60" spans="2:13" ht="21" thickTop="1" thickBot="1" x14ac:dyDescent="0.35">
      <c r="B60" s="66"/>
      <c r="C60" s="268" t="s">
        <v>14</v>
      </c>
      <c r="D60" s="289"/>
      <c r="E60" s="289"/>
      <c r="F60" s="289"/>
      <c r="G60" s="290"/>
      <c r="H60" s="6"/>
      <c r="I60" s="94" t="s">
        <v>0</v>
      </c>
      <c r="J60" s="95"/>
      <c r="K60" s="96" t="s">
        <v>0</v>
      </c>
      <c r="L60" s="83"/>
    </row>
    <row r="61" spans="2:13" ht="20" thickTop="1" x14ac:dyDescent="0.3">
      <c r="B61" s="66"/>
      <c r="C61" s="67"/>
      <c r="D61" s="73"/>
      <c r="E61" s="73"/>
      <c r="F61" s="73"/>
      <c r="G61" s="73"/>
      <c r="H61" s="69"/>
      <c r="I61" s="7"/>
      <c r="J61" s="8"/>
      <c r="K61" s="9"/>
      <c r="L61" s="83"/>
    </row>
    <row r="62" spans="2:13" ht="17" x14ac:dyDescent="0.25">
      <c r="B62" s="66">
        <f>'Bilan_d''ouverture'!B62</f>
        <v>2000</v>
      </c>
      <c r="C62" s="70" t="str">
        <f>'Bilan_d''ouverture'!C62</f>
        <v>Payable à court terme</v>
      </c>
      <c r="D62" s="71"/>
      <c r="E62" s="72"/>
      <c r="F62" s="72"/>
      <c r="G62" s="72"/>
      <c r="H62" s="6"/>
      <c r="I62" s="7" t="s">
        <v>0</v>
      </c>
      <c r="J62" s="8"/>
      <c r="K62" s="9" t="s">
        <v>0</v>
      </c>
      <c r="L62" s="83"/>
    </row>
    <row r="63" spans="2:13" ht="17" x14ac:dyDescent="0.25">
      <c r="B63" s="66">
        <f>'Bilan_d''ouverture'!B63</f>
        <v>2000</v>
      </c>
      <c r="C63" s="72" t="str">
        <f>'Bilan_d''ouverture'!C63</f>
        <v>Découverts bancaires</v>
      </c>
      <c r="D63" s="71"/>
      <c r="E63" s="72"/>
      <c r="F63" s="72"/>
      <c r="G63" s="72"/>
      <c r="H63" s="6"/>
      <c r="I63" s="151">
        <v>0</v>
      </c>
      <c r="J63" s="8"/>
      <c r="K63" s="152">
        <v>0</v>
      </c>
      <c r="L63" s="83"/>
    </row>
    <row r="64" spans="2:13" ht="17" x14ac:dyDescent="0.25">
      <c r="B64" s="66">
        <f>'Bilan_d''ouverture'!B64</f>
        <v>2100</v>
      </c>
      <c r="C64" s="72" t="str">
        <f>'Bilan_d''ouverture'!C64</f>
        <v>Emprunts bancaires</v>
      </c>
      <c r="D64" s="72"/>
      <c r="E64" s="72"/>
      <c r="F64" s="72"/>
      <c r="G64" s="72"/>
      <c r="H64" s="6"/>
      <c r="I64" s="151">
        <v>0</v>
      </c>
      <c r="J64" s="8"/>
      <c r="K64" s="152">
        <v>0</v>
      </c>
      <c r="L64" s="83"/>
    </row>
    <row r="65" spans="2:12" ht="17" x14ac:dyDescent="0.25">
      <c r="B65" s="66">
        <f>'Bilan_d''ouverture'!B65</f>
        <v>2200</v>
      </c>
      <c r="C65" s="72" t="str">
        <f>'Bilan_d''ouverture'!C65</f>
        <v>Fournisseurs et autres débiteurs</v>
      </c>
      <c r="D65" s="72"/>
      <c r="E65" s="72"/>
      <c r="F65" s="72"/>
      <c r="G65" s="72"/>
      <c r="H65" s="6"/>
      <c r="I65" s="151">
        <v>0</v>
      </c>
      <c r="J65" s="8"/>
      <c r="K65" s="152">
        <v>1</v>
      </c>
      <c r="L65" s="83"/>
    </row>
    <row r="66" spans="2:12" ht="17" x14ac:dyDescent="0.25">
      <c r="B66" s="66">
        <f>'Bilan_d''ouverture'!B66</f>
        <v>2300</v>
      </c>
      <c r="C66" s="72" t="str">
        <f>'Bilan_d''ouverture'!C66</f>
        <v>Produits différés</v>
      </c>
      <c r="D66" s="72"/>
      <c r="E66" s="72"/>
      <c r="F66" s="72"/>
      <c r="G66" s="72"/>
      <c r="H66" s="6"/>
      <c r="I66" s="151">
        <v>0</v>
      </c>
      <c r="J66" s="8"/>
      <c r="K66" s="152">
        <v>0</v>
      </c>
      <c r="L66" s="83"/>
    </row>
    <row r="67" spans="2:12" ht="17" x14ac:dyDescent="0.25">
      <c r="B67" s="66">
        <f>'Bilan_d''ouverture'!B67</f>
        <v>2500</v>
      </c>
      <c r="C67" s="72" t="str">
        <f>'Bilan_d''ouverture'!C67</f>
        <v>Portion à CT de la dette à LT</v>
      </c>
      <c r="D67" s="72"/>
      <c r="E67" s="72"/>
      <c r="F67" s="72"/>
      <c r="G67" s="72"/>
      <c r="H67" s="6"/>
      <c r="I67" s="151">
        <v>0</v>
      </c>
      <c r="J67" s="8"/>
      <c r="K67" s="152">
        <v>0</v>
      </c>
      <c r="L67" s="83"/>
    </row>
    <row r="68" spans="2:12" ht="17" x14ac:dyDescent="0.25">
      <c r="B68" s="66"/>
      <c r="C68" s="72"/>
      <c r="D68" s="72"/>
      <c r="E68" s="72"/>
      <c r="F68" s="72"/>
      <c r="G68" s="72"/>
      <c r="H68" s="6"/>
      <c r="I68" s="7"/>
      <c r="J68" s="8"/>
      <c r="K68" s="9"/>
      <c r="L68" s="83"/>
    </row>
    <row r="69" spans="2:12" ht="17" x14ac:dyDescent="0.25">
      <c r="B69" s="66"/>
      <c r="C69" s="72" t="s">
        <v>52</v>
      </c>
      <c r="D69" s="72"/>
      <c r="E69" s="72"/>
      <c r="F69" s="72"/>
      <c r="G69" s="72"/>
      <c r="H69" s="6"/>
      <c r="I69" s="7"/>
      <c r="J69" s="8"/>
      <c r="K69" s="9">
        <f>+SUM(K63:K66)</f>
        <v>1</v>
      </c>
      <c r="L69" s="83"/>
    </row>
    <row r="70" spans="2:12" ht="17" x14ac:dyDescent="0.25">
      <c r="B70" s="66" t="s">
        <v>0</v>
      </c>
      <c r="C70" s="72" t="s">
        <v>0</v>
      </c>
      <c r="D70" s="72"/>
      <c r="E70" s="72"/>
      <c r="F70" s="72"/>
      <c r="G70" s="72"/>
      <c r="H70" s="6"/>
      <c r="I70" s="7" t="s">
        <v>0</v>
      </c>
      <c r="J70" s="8"/>
      <c r="K70" s="9" t="s">
        <v>0</v>
      </c>
      <c r="L70" s="83"/>
    </row>
    <row r="71" spans="2:12" ht="17" x14ac:dyDescent="0.25">
      <c r="B71" s="66">
        <f>'Bilan_d''ouverture'!B71</f>
        <v>2600</v>
      </c>
      <c r="C71" s="70" t="str">
        <f>'Bilan_d''ouverture'!C71</f>
        <v>Dettes à long terme</v>
      </c>
      <c r="D71" s="71"/>
      <c r="E71" s="72"/>
      <c r="F71" s="72"/>
      <c r="G71" s="72"/>
      <c r="H71" s="6"/>
      <c r="I71" s="7" t="s">
        <v>0</v>
      </c>
      <c r="J71" s="8"/>
      <c r="K71" s="9"/>
      <c r="L71" s="83"/>
    </row>
    <row r="72" spans="2:12" ht="17" x14ac:dyDescent="0.25">
      <c r="B72" s="66">
        <f>'Bilan_d''ouverture'!B72</f>
        <v>2600</v>
      </c>
      <c r="C72" t="str">
        <f>'Bilan_d''ouverture'!C72</f>
        <v>Emprunts hypothécaires</v>
      </c>
      <c r="D72" s="72"/>
      <c r="E72" s="72"/>
      <c r="F72" s="72"/>
      <c r="G72" s="72"/>
      <c r="H72" s="6"/>
      <c r="I72" s="153">
        <v>0</v>
      </c>
      <c r="J72" s="8"/>
      <c r="K72" s="152">
        <v>0</v>
      </c>
      <c r="L72" s="83"/>
    </row>
    <row r="73" spans="2:12" ht="17" x14ac:dyDescent="0.25">
      <c r="B73" s="66">
        <f>'Bilan_d''ouverture'!B73</f>
        <v>2700</v>
      </c>
      <c r="C73" t="str">
        <f>'Bilan_d''ouverture'!C73</f>
        <v>Emprunts obligataires</v>
      </c>
      <c r="D73" s="72"/>
      <c r="E73" s="72"/>
      <c r="F73" s="72"/>
      <c r="G73" s="72"/>
      <c r="H73" s="6"/>
      <c r="I73" s="153">
        <v>0</v>
      </c>
      <c r="J73" s="8"/>
      <c r="K73" s="152">
        <v>0</v>
      </c>
      <c r="L73" s="83"/>
    </row>
    <row r="74" spans="2:12" ht="17" x14ac:dyDescent="0.25">
      <c r="B74" s="66"/>
      <c r="D74" s="72"/>
      <c r="E74" s="72"/>
      <c r="F74" s="72"/>
      <c r="G74" s="72"/>
      <c r="H74" s="6"/>
      <c r="I74" s="7"/>
      <c r="J74" s="8"/>
      <c r="K74" s="9"/>
      <c r="L74" s="83"/>
    </row>
    <row r="75" spans="2:12" ht="17" x14ac:dyDescent="0.25">
      <c r="B75" s="66"/>
      <c r="C75" s="85" t="s">
        <v>53</v>
      </c>
      <c r="D75" s="72"/>
      <c r="E75" s="72"/>
      <c r="F75" s="72"/>
      <c r="G75" s="72"/>
      <c r="H75" s="6"/>
      <c r="I75" s="7"/>
      <c r="J75" s="8"/>
      <c r="K75" s="9">
        <f>+SUM(K72:K73)</f>
        <v>0</v>
      </c>
      <c r="L75" s="83"/>
    </row>
    <row r="76" spans="2:12" ht="17" x14ac:dyDescent="0.25">
      <c r="B76" s="66"/>
      <c r="C76" s="85"/>
      <c r="D76" s="72"/>
      <c r="E76" s="72"/>
      <c r="F76" s="72"/>
      <c r="G76" s="72"/>
      <c r="H76" s="6"/>
      <c r="I76" s="7"/>
      <c r="J76" s="8"/>
      <c r="K76" s="9"/>
      <c r="L76" s="83"/>
    </row>
    <row r="77" spans="2:12" ht="17" x14ac:dyDescent="0.25">
      <c r="B77" s="66"/>
      <c r="C77" s="85" t="s">
        <v>51</v>
      </c>
      <c r="D77" s="72"/>
      <c r="E77" s="72"/>
      <c r="F77" s="72"/>
      <c r="G77" s="72"/>
      <c r="H77" s="6"/>
      <c r="I77" s="7"/>
      <c r="J77" s="8"/>
      <c r="K77" s="9">
        <f>+K69+K75</f>
        <v>1</v>
      </c>
      <c r="L77" s="83"/>
    </row>
    <row r="78" spans="2:12" ht="18" thickBot="1" x14ac:dyDescent="0.3">
      <c r="B78" s="66"/>
      <c r="C78" s="6"/>
      <c r="D78" s="6"/>
      <c r="E78" s="6"/>
      <c r="F78" s="6"/>
      <c r="G78" s="6"/>
      <c r="H78" s="6"/>
      <c r="I78" s="7" t="s">
        <v>0</v>
      </c>
      <c r="J78" s="8"/>
      <c r="K78" s="9" t="s">
        <v>0</v>
      </c>
      <c r="L78" s="83"/>
    </row>
    <row r="79" spans="2:12" ht="21" thickTop="1" thickBot="1" x14ac:dyDescent="0.35">
      <c r="B79" s="66"/>
      <c r="C79" s="268" t="s">
        <v>18</v>
      </c>
      <c r="D79" s="269"/>
      <c r="E79" s="269"/>
      <c r="F79" s="269"/>
      <c r="G79" s="270"/>
      <c r="H79" s="6"/>
      <c r="I79" s="94" t="s">
        <v>0</v>
      </c>
      <c r="J79" s="95"/>
      <c r="K79" s="96" t="s">
        <v>0</v>
      </c>
      <c r="L79" s="83"/>
    </row>
    <row r="80" spans="2:12" ht="20" thickTop="1" x14ac:dyDescent="0.3">
      <c r="B80" s="74"/>
      <c r="C80" s="75"/>
      <c r="D80" s="76"/>
      <c r="E80" s="76"/>
      <c r="F80" s="76"/>
      <c r="G80" s="76"/>
      <c r="H80" s="77"/>
      <c r="I80" s="10"/>
      <c r="J80" s="78"/>
      <c r="K80" s="11"/>
      <c r="L80" s="83"/>
    </row>
    <row r="81" spans="2:13" ht="17" x14ac:dyDescent="0.25">
      <c r="B81" s="66">
        <f>'Bilan_d''ouverture'!B81</f>
        <v>3000</v>
      </c>
      <c r="C81" s="70" t="str">
        <f>'Bilan_d''ouverture'!C81</f>
        <v>Capital-actions</v>
      </c>
      <c r="D81" s="70"/>
      <c r="E81" s="72"/>
      <c r="F81" s="72"/>
      <c r="G81" s="72"/>
      <c r="H81" s="6"/>
      <c r="I81" s="10" t="s">
        <v>19</v>
      </c>
      <c r="J81" s="78"/>
      <c r="K81" s="11" t="s">
        <v>19</v>
      </c>
      <c r="L81" s="83"/>
    </row>
    <row r="82" spans="2:13" ht="17" x14ac:dyDescent="0.25">
      <c r="B82" s="66">
        <f>'Bilan_d''ouverture'!B82</f>
        <v>3000</v>
      </c>
      <c r="C82" s="79" t="str">
        <f>'Bilan_d''ouverture'!C82</f>
        <v>Capital actions-investisseurs</v>
      </c>
      <c r="D82" s="79"/>
      <c r="E82" s="72"/>
      <c r="F82" s="72"/>
      <c r="G82" s="72"/>
      <c r="H82" s="6"/>
      <c r="I82" s="154">
        <v>0</v>
      </c>
      <c r="J82" s="78"/>
      <c r="K82" s="155">
        <v>1</v>
      </c>
      <c r="L82" s="83"/>
    </row>
    <row r="83" spans="2:13" ht="17" x14ac:dyDescent="0.25">
      <c r="B83" s="66">
        <f>'Bilan_d''ouverture'!B83</f>
        <v>3100</v>
      </c>
      <c r="C83" s="79" t="str">
        <f>'Bilan_d''ouverture'!C83</f>
        <v>BNR</v>
      </c>
      <c r="D83" s="72"/>
      <c r="E83" s="72"/>
      <c r="F83" s="72"/>
      <c r="G83" s="72"/>
      <c r="H83" s="6"/>
      <c r="I83" s="154">
        <v>0</v>
      </c>
      <c r="J83" s="78"/>
      <c r="K83" s="155">
        <f>+'État des Résultats'!E47</f>
        <v>-2608.1999999999998</v>
      </c>
      <c r="L83" s="83"/>
    </row>
    <row r="84" spans="2:13" ht="17" x14ac:dyDescent="0.25">
      <c r="B84" s="66"/>
      <c r="C84" s="79"/>
      <c r="D84" s="72"/>
      <c r="E84" s="72"/>
      <c r="F84" s="72"/>
      <c r="G84" s="72"/>
      <c r="H84" s="6"/>
      <c r="I84" s="10"/>
      <c r="J84" s="78"/>
      <c r="K84" s="11"/>
      <c r="L84" s="83"/>
    </row>
    <row r="85" spans="2:13" ht="17" x14ac:dyDescent="0.25">
      <c r="B85" s="66"/>
      <c r="C85" s="87" t="str">
        <f>'Bilan_d''ouverture'!C85</f>
        <v>Total des capitaux</v>
      </c>
      <c r="D85" s="72"/>
      <c r="E85" s="72"/>
      <c r="F85" s="72"/>
      <c r="G85" s="72"/>
      <c r="H85" s="6"/>
      <c r="I85" s="10"/>
      <c r="J85" s="78"/>
      <c r="K85" s="11">
        <f>+SUM(K82:K83)</f>
        <v>-2607.1999999999998</v>
      </c>
      <c r="L85" s="83"/>
      <c r="M85" s="88" t="s">
        <v>0</v>
      </c>
    </row>
    <row r="86" spans="2:13" ht="17" x14ac:dyDescent="0.25">
      <c r="B86" s="66"/>
      <c r="C86" s="87"/>
      <c r="D86" s="72"/>
      <c r="E86" s="72"/>
      <c r="F86" s="72"/>
      <c r="G86" s="72"/>
      <c r="H86" s="6"/>
      <c r="I86" s="10"/>
      <c r="J86" s="78"/>
      <c r="K86" s="11"/>
      <c r="L86" s="83"/>
      <c r="M86" s="88"/>
    </row>
    <row r="87" spans="2:13" ht="20" x14ac:dyDescent="0.4">
      <c r="B87" s="66"/>
      <c r="C87" s="90" t="str">
        <f>'Bilan_d''ouverture'!C87</f>
        <v>TOTAL DU PASSIF ET DES CAPITAUX</v>
      </c>
      <c r="D87" s="72"/>
      <c r="E87" s="72"/>
      <c r="F87" s="72"/>
      <c r="G87" s="72"/>
      <c r="H87" s="6"/>
      <c r="I87" s="10"/>
      <c r="J87" s="78"/>
      <c r="K87" s="92">
        <f>+K77+K85</f>
        <v>-2606.1999999999998</v>
      </c>
      <c r="L87" s="83"/>
      <c r="M87" s="88"/>
    </row>
    <row r="88" spans="2:13" ht="18" thickBot="1" x14ac:dyDescent="0.3">
      <c r="B88" s="66"/>
      <c r="C88" s="72"/>
      <c r="D88" s="72"/>
      <c r="E88" s="72"/>
      <c r="F88" s="72"/>
      <c r="G88" s="72"/>
      <c r="H88" s="6"/>
      <c r="I88" s="10" t="s">
        <v>19</v>
      </c>
      <c r="J88" s="78"/>
      <c r="K88" s="11" t="s">
        <v>19</v>
      </c>
      <c r="L88" s="83"/>
    </row>
    <row r="89" spans="2:13" ht="21" thickTop="1" thickBot="1" x14ac:dyDescent="0.35">
      <c r="B89" s="66"/>
      <c r="C89" s="271" t="s">
        <v>21</v>
      </c>
      <c r="D89" s="272"/>
      <c r="E89" s="272"/>
      <c r="F89" s="272"/>
      <c r="G89" s="273"/>
      <c r="H89" s="6"/>
      <c r="I89" s="100">
        <f>+I58</f>
        <v>5</v>
      </c>
      <c r="J89" s="101"/>
      <c r="K89" s="102">
        <f>+K87</f>
        <v>-2606.1999999999998</v>
      </c>
      <c r="L89" s="83"/>
    </row>
    <row r="90" spans="2:13" ht="18" thickTop="1" thickBot="1" x14ac:dyDescent="0.25">
      <c r="B90" s="80"/>
      <c r="C90" s="81"/>
      <c r="D90" s="81"/>
      <c r="E90" s="81"/>
      <c r="F90" s="81"/>
      <c r="G90" s="81"/>
      <c r="H90" s="81"/>
      <c r="I90" s="81"/>
      <c r="J90" s="81"/>
      <c r="K90" s="81"/>
      <c r="L90" s="82"/>
    </row>
    <row r="91" spans="2:13" ht="17" thickTop="1" x14ac:dyDescent="0.2"/>
    <row r="92" spans="2:13" x14ac:dyDescent="0.2">
      <c r="K92" s="84">
        <f>+K89-I89</f>
        <v>-2611.1999999999998</v>
      </c>
    </row>
    <row r="121" spans="2:11" ht="17" x14ac:dyDescent="0.25">
      <c r="B121" s="12"/>
      <c r="C121" s="6"/>
      <c r="D121" s="6"/>
      <c r="E121" s="6"/>
      <c r="F121" s="6"/>
      <c r="G121" s="6"/>
      <c r="H121" s="6"/>
      <c r="I121" s="13"/>
      <c r="J121" s="13"/>
      <c r="K121" s="13"/>
    </row>
  </sheetData>
  <sheetProtection algorithmName="SHA-512" hashValue="ZIGbfs5XXuc4dXc917mC5h5gLRxxxgHEfHQJsPEVrsSq8FKiZnx/NCGf7+8kpFZpENOBjqXTsQ1rwjey3kshRQ==" saltValue="0FBL3NU9Fw/L4zRvhgeMPA==" spinCount="100000" sheet="1" objects="1" scenarios="1"/>
  <mergeCells count="8">
    <mergeCell ref="C79:G79"/>
    <mergeCell ref="C89:G89"/>
    <mergeCell ref="C3:G3"/>
    <mergeCell ref="I3:K4"/>
    <mergeCell ref="C4:G4"/>
    <mergeCell ref="C5:G5"/>
    <mergeCell ref="C7:G7"/>
    <mergeCell ref="C60:G6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L140"/>
  <sheetViews>
    <sheetView zoomScale="150" zoomScaleNormal="150" zoomScalePageLayoutView="150" workbookViewId="0">
      <selection activeCell="N29" sqref="N29"/>
    </sheetView>
  </sheetViews>
  <sheetFormatPr baseColWidth="10" defaultRowHeight="13" x14ac:dyDescent="0.15"/>
  <cols>
    <col min="1" max="1" width="6.33203125" style="1" customWidth="1"/>
    <col min="2" max="2" width="6" style="1" customWidth="1"/>
    <col min="3" max="6" width="10.83203125" style="1"/>
    <col min="7" max="7" width="15.33203125" style="1" bestFit="1" customWidth="1"/>
    <col min="8" max="8" width="13.1640625" style="1" bestFit="1" customWidth="1"/>
    <col min="9" max="9" width="13.1640625" style="1" customWidth="1"/>
    <col min="10" max="10" width="14" style="1" bestFit="1" customWidth="1"/>
    <col min="11" max="11" width="11.6640625" style="1" bestFit="1" customWidth="1"/>
    <col min="12" max="12" width="12.5" style="1" bestFit="1" customWidth="1"/>
    <col min="13" max="16384" width="10.83203125" style="1"/>
  </cols>
  <sheetData>
    <row r="1" spans="2:11" x14ac:dyDescent="0.15">
      <c r="B1" s="1" t="s">
        <v>0</v>
      </c>
      <c r="K1" s="2"/>
    </row>
    <row r="2" spans="2:11" ht="14" customHeight="1" x14ac:dyDescent="0.15">
      <c r="B2" s="305" t="s">
        <v>62</v>
      </c>
      <c r="C2" s="306"/>
      <c r="D2" s="306"/>
      <c r="E2" s="306"/>
      <c r="F2" s="306"/>
      <c r="G2" s="306"/>
      <c r="H2" s="306"/>
      <c r="I2" s="306"/>
      <c r="J2" s="306"/>
      <c r="K2" s="307"/>
    </row>
    <row r="3" spans="2:11" ht="14" customHeight="1" x14ac:dyDescent="0.15">
      <c r="B3" s="305" t="str">
        <f>+'État des Résultats'!C2</f>
        <v>9029-1881 Québec inc.</v>
      </c>
      <c r="C3" s="306"/>
      <c r="D3" s="306"/>
      <c r="E3" s="306"/>
      <c r="F3" s="306"/>
      <c r="G3" s="306"/>
      <c r="H3" s="306"/>
      <c r="I3" s="306"/>
      <c r="J3" s="306"/>
      <c r="K3" s="307"/>
    </row>
    <row r="4" spans="2:11" ht="14" thickBot="1" x14ac:dyDescent="0.2">
      <c r="J4" s="59"/>
      <c r="K4" s="2"/>
    </row>
    <row r="5" spans="2:11" ht="14" customHeight="1" thickTop="1" thickBot="1" x14ac:dyDescent="0.2">
      <c r="B5" s="297" t="str">
        <f>+'État des Résultats'!C10</f>
        <v>Revenus</v>
      </c>
      <c r="C5" s="303"/>
      <c r="D5" s="303"/>
      <c r="E5" s="303"/>
      <c r="F5" s="303"/>
      <c r="G5" s="303"/>
      <c r="H5" s="303"/>
      <c r="I5" s="303"/>
      <c r="J5" s="303"/>
      <c r="K5" s="304"/>
    </row>
    <row r="6" spans="2:11" ht="14" thickTop="1" x14ac:dyDescent="0.15">
      <c r="C6" s="135"/>
      <c r="D6" s="135"/>
      <c r="E6" s="135"/>
      <c r="J6" s="59"/>
      <c r="K6" s="2"/>
    </row>
    <row r="7" spans="2:11" x14ac:dyDescent="0.15">
      <c r="B7" s="1">
        <v>4100</v>
      </c>
      <c r="C7" s="1" t="str">
        <f>+'État des Résultats'!C11</f>
        <v xml:space="preserve">  Chambres</v>
      </c>
      <c r="D7" s="48"/>
      <c r="E7" s="48"/>
      <c r="J7" s="148">
        <v>1</v>
      </c>
      <c r="K7" s="2"/>
    </row>
    <row r="8" spans="2:11" x14ac:dyDescent="0.15">
      <c r="B8" s="1">
        <v>4200</v>
      </c>
      <c r="C8" s="308" t="str">
        <f>+'État des Résultats'!C12</f>
        <v xml:space="preserve">  Nourriture</v>
      </c>
      <c r="D8" s="308"/>
      <c r="E8" s="308"/>
      <c r="J8" s="148">
        <v>1</v>
      </c>
      <c r="K8" s="2"/>
    </row>
    <row r="9" spans="2:11" x14ac:dyDescent="0.15">
      <c r="B9" s="1">
        <v>4300</v>
      </c>
      <c r="C9" s="308" t="str">
        <f>+'État des Résultats'!C13</f>
        <v xml:space="preserve">  Boisson</v>
      </c>
      <c r="D9" s="308"/>
      <c r="E9" s="308"/>
      <c r="J9" s="148">
        <v>1</v>
      </c>
      <c r="K9" s="2"/>
    </row>
    <row r="10" spans="2:11" x14ac:dyDescent="0.15">
      <c r="B10" s="1">
        <v>4400</v>
      </c>
      <c r="C10" s="1" t="str">
        <f>+'État des Résultats'!C14</f>
        <v xml:space="preserve">  Autres revenus</v>
      </c>
      <c r="J10" s="148">
        <v>1</v>
      </c>
      <c r="K10" s="2"/>
    </row>
    <row r="11" spans="2:11" ht="16" x14ac:dyDescent="0.3">
      <c r="C11" s="1" t="s">
        <v>0</v>
      </c>
      <c r="J11" s="112">
        <f>+J7+J8+J9+J10</f>
        <v>4</v>
      </c>
      <c r="K11" s="2"/>
    </row>
    <row r="12" spans="2:11" ht="14" thickBot="1" x14ac:dyDescent="0.2">
      <c r="J12" s="59"/>
      <c r="K12" s="2"/>
    </row>
    <row r="13" spans="2:11" ht="14" customHeight="1" thickTop="1" thickBot="1" x14ac:dyDescent="0.2">
      <c r="B13" s="297" t="str">
        <f>+'État des Résultats'!C24</f>
        <v xml:space="preserve">   Coût de revient de base « Prime Cost »</v>
      </c>
      <c r="C13" s="303"/>
      <c r="D13" s="303"/>
      <c r="E13" s="303"/>
      <c r="F13" s="303"/>
      <c r="G13" s="303"/>
      <c r="H13" s="303"/>
      <c r="I13" s="303"/>
      <c r="J13" s="303"/>
      <c r="K13" s="304"/>
    </row>
    <row r="14" spans="2:11" ht="14" thickTop="1" x14ac:dyDescent="0.15">
      <c r="C14" s="136"/>
      <c r="H14" s="136"/>
      <c r="I14" s="136"/>
      <c r="J14" s="59"/>
      <c r="K14" s="2"/>
    </row>
    <row r="15" spans="2:11" x14ac:dyDescent="0.15">
      <c r="B15" s="1">
        <v>5000</v>
      </c>
      <c r="C15" s="1" t="str">
        <f>+'État des Résultats'!C17</f>
        <v>Coût des produits vendus (sous-traitance)</v>
      </c>
      <c r="J15" s="148">
        <v>1</v>
      </c>
      <c r="K15" s="2"/>
    </row>
    <row r="16" spans="2:11" x14ac:dyDescent="0.15">
      <c r="B16" s="1">
        <v>6000</v>
      </c>
      <c r="C16" s="1" t="str">
        <f>+'État des Résultats'!C19</f>
        <v xml:space="preserve">Coût de la main-d’œuvre </v>
      </c>
      <c r="J16" s="148">
        <v>1</v>
      </c>
      <c r="K16" s="2"/>
    </row>
    <row r="17" spans="2:11" ht="16" x14ac:dyDescent="0.3">
      <c r="J17" s="112">
        <f>J15+J16</f>
        <v>2</v>
      </c>
      <c r="K17" s="2"/>
    </row>
    <row r="18" spans="2:11" ht="14" thickBot="1" x14ac:dyDescent="0.2">
      <c r="J18" s="59"/>
      <c r="K18" s="2"/>
    </row>
    <row r="19" spans="2:11" ht="14" customHeight="1" thickTop="1" thickBot="1" x14ac:dyDescent="0.2">
      <c r="B19" s="297" t="str">
        <f>+'État des Résultats'!C36</f>
        <v xml:space="preserve">    Total des frais d’exploitation</v>
      </c>
      <c r="C19" s="303"/>
      <c r="D19" s="303"/>
      <c r="E19" s="303"/>
      <c r="F19" s="303"/>
      <c r="G19" s="303"/>
      <c r="H19" s="303"/>
      <c r="I19" s="303"/>
      <c r="J19" s="303"/>
      <c r="K19" s="304"/>
    </row>
    <row r="20" spans="2:11" ht="14" thickTop="1" x14ac:dyDescent="0.15">
      <c r="J20" s="59"/>
      <c r="K20" s="2"/>
    </row>
    <row r="21" spans="2:11" x14ac:dyDescent="0.15">
      <c r="B21" s="1">
        <v>7300</v>
      </c>
      <c r="C21" s="1" t="str">
        <f>+'État des Résultats'!C28</f>
        <v xml:space="preserve"> Frais d’occupation </v>
      </c>
      <c r="J21" s="148">
        <v>1</v>
      </c>
      <c r="K21" s="2"/>
    </row>
    <row r="22" spans="2:11" x14ac:dyDescent="0.15">
      <c r="B22" s="1">
        <v>7400</v>
      </c>
      <c r="C22" s="1" t="str">
        <f>+'État des Résultats'!C29</f>
        <v xml:space="preserve"> Coût direct d’exploitation </v>
      </c>
      <c r="J22" s="148">
        <v>1</v>
      </c>
      <c r="K22" s="2"/>
    </row>
    <row r="23" spans="2:11" x14ac:dyDescent="0.15">
      <c r="B23" s="1">
        <v>7500</v>
      </c>
      <c r="C23" s="1" t="str">
        <f>+'État des Résultats'!C30</f>
        <v xml:space="preserve"> Musique &amp; Divertissement </v>
      </c>
      <c r="J23" s="148">
        <v>1</v>
      </c>
      <c r="K23" s="2"/>
    </row>
    <row r="24" spans="2:11" x14ac:dyDescent="0.15">
      <c r="B24" s="1">
        <v>7600</v>
      </c>
      <c r="C24" s="1" t="str">
        <f>+'État des Résultats'!C31</f>
        <v xml:space="preserve"> Marketing &amp; Communication marketing</v>
      </c>
      <c r="J24" s="148">
        <v>1</v>
      </c>
      <c r="K24" s="2"/>
    </row>
    <row r="25" spans="2:11" x14ac:dyDescent="0.15">
      <c r="B25" s="1">
        <v>7700</v>
      </c>
      <c r="C25" s="1" t="str">
        <f>+'État des Résultats'!C32</f>
        <v xml:space="preserve"> Services publics </v>
      </c>
      <c r="J25" s="148">
        <v>1</v>
      </c>
      <c r="K25" s="2"/>
    </row>
    <row r="26" spans="2:11" x14ac:dyDescent="0.15">
      <c r="B26" s="1">
        <v>7800</v>
      </c>
      <c r="C26" s="1" t="str">
        <f>+'État des Résultats'!C33</f>
        <v xml:space="preserve"> Administration &amp; Frais généraux</v>
      </c>
      <c r="J26" s="148">
        <v>1</v>
      </c>
      <c r="K26" s="2"/>
    </row>
    <row r="27" spans="2:11" x14ac:dyDescent="0.15">
      <c r="B27" s="1">
        <v>7900</v>
      </c>
      <c r="C27" s="1" t="str">
        <f>+'État des Résultats'!C34</f>
        <v xml:space="preserve"> Entretien &amp; Réparations </v>
      </c>
      <c r="J27" s="148">
        <v>1</v>
      </c>
      <c r="K27" s="2"/>
    </row>
    <row r="28" spans="2:11" x14ac:dyDescent="0.15">
      <c r="C28" s="1" t="str">
        <f>+'État des Résultats'!C35</f>
        <v xml:space="preserve"> Autres dépenses </v>
      </c>
      <c r="J28" s="148">
        <v>1</v>
      </c>
      <c r="K28" s="2"/>
    </row>
    <row r="29" spans="2:11" ht="16" x14ac:dyDescent="0.3">
      <c r="C29" s="48" t="str">
        <f>+'État des Résultats'!C36</f>
        <v xml:space="preserve">    Total des frais d’exploitation</v>
      </c>
      <c r="J29" s="112">
        <f>+J21+J22+J23+J24+J25+J26+J27+J28</f>
        <v>8</v>
      </c>
      <c r="K29" s="2"/>
    </row>
    <row r="30" spans="2:11" ht="14" thickBot="1" x14ac:dyDescent="0.2">
      <c r="J30" s="59"/>
      <c r="K30" s="2"/>
    </row>
    <row r="31" spans="2:11" ht="15" thickTop="1" thickBot="1" x14ac:dyDescent="0.2">
      <c r="B31" s="302" t="s">
        <v>63</v>
      </c>
      <c r="C31" s="303"/>
      <c r="D31" s="303"/>
      <c r="E31" s="303"/>
      <c r="F31" s="303"/>
      <c r="G31" s="303"/>
      <c r="H31" s="303"/>
      <c r="I31" s="303"/>
      <c r="J31" s="303"/>
      <c r="K31" s="304"/>
    </row>
    <row r="32" spans="2:11" ht="14" thickTop="1" x14ac:dyDescent="0.15">
      <c r="J32" s="59"/>
      <c r="K32" s="2"/>
    </row>
    <row r="33" spans="2:11" x14ac:dyDescent="0.15">
      <c r="B33" s="1">
        <v>8100</v>
      </c>
      <c r="C33" s="1" t="str">
        <f>+'État des Résultats'!C40</f>
        <v xml:space="preserve"> Frais financiers</v>
      </c>
      <c r="J33" s="148">
        <v>1</v>
      </c>
      <c r="K33" s="2"/>
    </row>
    <row r="34" spans="2:11" x14ac:dyDescent="0.15">
      <c r="B34" s="1">
        <v>8500</v>
      </c>
      <c r="C34" s="1" t="str">
        <f>+'État des Résultats'!C41</f>
        <v xml:space="preserve"> Amortissements </v>
      </c>
      <c r="J34" s="148">
        <v>1</v>
      </c>
      <c r="K34" s="2"/>
    </row>
    <row r="35" spans="2:11" ht="16" x14ac:dyDescent="0.3">
      <c r="C35" s="48" t="str">
        <f>+B31</f>
        <v>Total des frais financiers et amortissement</v>
      </c>
      <c r="J35" s="112">
        <f>J33+J34</f>
        <v>2</v>
      </c>
      <c r="K35" s="2"/>
    </row>
    <row r="36" spans="2:11" ht="17" thickBot="1" x14ac:dyDescent="0.35">
      <c r="C36" s="48"/>
      <c r="J36" s="112"/>
      <c r="K36" s="2"/>
    </row>
    <row r="37" spans="2:11" ht="18" thickTop="1" thickBot="1" x14ac:dyDescent="0.2">
      <c r="B37" s="309" t="str">
        <f>+'État des Résultats'!C45</f>
        <v xml:space="preserve"> Impôts </v>
      </c>
      <c r="C37" s="310"/>
      <c r="D37" s="310"/>
      <c r="E37" s="310"/>
      <c r="F37" s="310"/>
      <c r="G37" s="310"/>
      <c r="H37" s="310"/>
      <c r="I37" s="310"/>
      <c r="J37" s="310"/>
      <c r="K37" s="311"/>
    </row>
    <row r="38" spans="2:11" ht="17" thickTop="1" x14ac:dyDescent="0.3">
      <c r="C38" s="48"/>
      <c r="J38" s="112"/>
      <c r="K38" s="2"/>
    </row>
    <row r="39" spans="2:11" ht="16" x14ac:dyDescent="0.3">
      <c r="B39" s="1">
        <v>9000</v>
      </c>
      <c r="C39" s="48" t="str">
        <f>+'État des Résultats'!C45</f>
        <v xml:space="preserve"> Impôts </v>
      </c>
      <c r="J39" s="149">
        <v>1</v>
      </c>
      <c r="K39" s="2"/>
    </row>
    <row r="40" spans="2:11" ht="14" thickBot="1" x14ac:dyDescent="0.2"/>
    <row r="41" spans="2:11" ht="15" thickTop="1" thickBot="1" x14ac:dyDescent="0.2">
      <c r="B41" s="302" t="s">
        <v>64</v>
      </c>
      <c r="C41" s="312"/>
      <c r="D41" s="312"/>
      <c r="E41" s="312"/>
      <c r="F41" s="312"/>
      <c r="G41" s="312"/>
      <c r="H41" s="312"/>
      <c r="I41" s="312"/>
      <c r="J41" s="312"/>
      <c r="K41" s="313"/>
    </row>
    <row r="42" spans="2:11" ht="14" thickTop="1" x14ac:dyDescent="0.15">
      <c r="C42" s="1" t="s">
        <v>0</v>
      </c>
      <c r="J42" s="59"/>
      <c r="K42" s="2"/>
    </row>
    <row r="43" spans="2:11" ht="16" x14ac:dyDescent="0.3">
      <c r="C43" s="291" t="s">
        <v>65</v>
      </c>
      <c r="D43" s="291"/>
      <c r="E43" s="291"/>
      <c r="F43" s="291"/>
      <c r="G43" s="291"/>
      <c r="H43" s="291"/>
      <c r="I43" s="291"/>
      <c r="J43" s="112">
        <f>J11-(J17+J29+J35+J39)</f>
        <v>-9</v>
      </c>
      <c r="K43" s="113">
        <f>J43/J131</f>
        <v>-4.5</v>
      </c>
    </row>
    <row r="44" spans="2:11" x14ac:dyDescent="0.15">
      <c r="J44" s="59"/>
      <c r="K44" s="2"/>
    </row>
    <row r="45" spans="2:11" x14ac:dyDescent="0.15">
      <c r="C45" s="1" t="str">
        <f>+'État des Résultats'!C41</f>
        <v xml:space="preserve"> Amortissements </v>
      </c>
      <c r="I45" s="148">
        <v>1</v>
      </c>
      <c r="J45" s="114" t="s">
        <v>0</v>
      </c>
      <c r="K45" s="2"/>
    </row>
    <row r="46" spans="2:11" x14ac:dyDescent="0.15">
      <c r="C46" s="1" t="s">
        <v>0</v>
      </c>
      <c r="H46" s="1" t="s">
        <v>0</v>
      </c>
      <c r="I46" s="114" t="s">
        <v>0</v>
      </c>
      <c r="J46" s="114" t="s">
        <v>0</v>
      </c>
      <c r="K46" s="2"/>
    </row>
    <row r="47" spans="2:11" ht="16" x14ac:dyDescent="0.3">
      <c r="C47" s="291" t="s">
        <v>66</v>
      </c>
      <c r="D47" s="291"/>
      <c r="E47" s="291"/>
      <c r="F47" s="291"/>
      <c r="G47" s="291"/>
      <c r="H47" s="291"/>
      <c r="I47" s="291"/>
      <c r="J47" s="112">
        <f>+I45</f>
        <v>1</v>
      </c>
      <c r="K47" s="113">
        <f>J47/J131</f>
        <v>0.5</v>
      </c>
    </row>
    <row r="48" spans="2:11" x14ac:dyDescent="0.15">
      <c r="C48" s="1" t="s">
        <v>0</v>
      </c>
      <c r="I48" s="114"/>
      <c r="J48" s="59"/>
      <c r="K48" s="2"/>
    </row>
    <row r="49" spans="2:11" ht="16" x14ac:dyDescent="0.25">
      <c r="B49" s="115">
        <f>Bilan_de_fermeture!B14</f>
        <v>1100</v>
      </c>
      <c r="C49" s="137" t="str">
        <f>Bilan_de_fermeture!C14</f>
        <v>Clients et autres débiteurs</v>
      </c>
      <c r="G49" s="138" t="s">
        <v>67</v>
      </c>
      <c r="H49" s="138" t="s">
        <v>68</v>
      </c>
      <c r="I49" s="138" t="s">
        <v>99</v>
      </c>
      <c r="J49" s="59"/>
      <c r="K49" s="2"/>
    </row>
    <row r="50" spans="2:11" x14ac:dyDescent="0.15">
      <c r="J50" s="59"/>
      <c r="K50" s="2"/>
    </row>
    <row r="51" spans="2:11" x14ac:dyDescent="0.15">
      <c r="B51" s="1">
        <f>Bilan_de_fermeture!B15</f>
        <v>1101</v>
      </c>
      <c r="C51" s="1" t="str">
        <f>+Bilan_de_fermeture!C15</f>
        <v>Clients et autres débiteurs</v>
      </c>
      <c r="G51" s="148">
        <v>1</v>
      </c>
      <c r="H51" s="148">
        <v>1</v>
      </c>
      <c r="I51" s="148">
        <v>1</v>
      </c>
      <c r="J51" s="59"/>
      <c r="K51" s="2"/>
    </row>
    <row r="52" spans="2:11" x14ac:dyDescent="0.15">
      <c r="B52" s="1">
        <f>Bilan_de_fermeture!B16</f>
        <v>1102</v>
      </c>
      <c r="C52" s="1" t="str">
        <f>Bilan_de_fermeture!C16</f>
        <v>Avance à un actionnaire</v>
      </c>
      <c r="G52" s="148">
        <v>1</v>
      </c>
      <c r="H52" s="148">
        <v>1</v>
      </c>
      <c r="I52" s="148">
        <v>1</v>
      </c>
      <c r="J52" s="59"/>
      <c r="K52" s="2"/>
    </row>
    <row r="53" spans="2:11" x14ac:dyDescent="0.15">
      <c r="B53" s="1">
        <f>Bilan_de_fermeture!B17</f>
        <v>1103</v>
      </c>
      <c r="C53" s="1" t="str">
        <f>+Bilan_de_fermeture!C17</f>
        <v>Avance à un employé</v>
      </c>
      <c r="G53" s="148">
        <v>1</v>
      </c>
      <c r="H53" s="148">
        <v>1</v>
      </c>
      <c r="I53" s="148">
        <v>1</v>
      </c>
      <c r="J53" s="59"/>
      <c r="K53" s="2"/>
    </row>
    <row r="54" spans="2:11" x14ac:dyDescent="0.15">
      <c r="B54" s="1">
        <f>Bilan_de_fermeture!B18</f>
        <v>1104</v>
      </c>
      <c r="C54" s="1" t="str">
        <f>+Bilan_de_fermeture!C18</f>
        <v>Autres recevables</v>
      </c>
      <c r="G54" s="148">
        <v>1</v>
      </c>
      <c r="H54" s="148">
        <v>1</v>
      </c>
      <c r="I54" s="148">
        <v>1</v>
      </c>
      <c r="J54" s="59"/>
      <c r="K54" s="2"/>
    </row>
    <row r="55" spans="2:11" ht="16" x14ac:dyDescent="0.3">
      <c r="G55" s="112">
        <f>+(G51+G52+G53+G54)</f>
        <v>4</v>
      </c>
      <c r="H55" s="112">
        <f>+(H51+H52+H53+H54)</f>
        <v>4</v>
      </c>
      <c r="I55" s="150">
        <f t="shared" ref="I55" si="0">G55-H55</f>
        <v>0</v>
      </c>
      <c r="J55" s="114" t="s">
        <v>0</v>
      </c>
      <c r="K55" s="113">
        <f>+I55/J131</f>
        <v>0</v>
      </c>
    </row>
    <row r="56" spans="2:11" x14ac:dyDescent="0.15">
      <c r="G56" s="59"/>
      <c r="H56" s="59"/>
      <c r="I56" s="59"/>
      <c r="J56" s="59"/>
      <c r="K56" s="2"/>
    </row>
    <row r="57" spans="2:11" ht="17" x14ac:dyDescent="0.3">
      <c r="B57" s="115">
        <f>'Bilan_d''ouverture'!B20</f>
        <v>1300</v>
      </c>
      <c r="C57" s="116" t="str">
        <f>'Bilan_d''ouverture'!C20</f>
        <v>Autres actifs courants</v>
      </c>
      <c r="G57" s="130" t="s">
        <v>67</v>
      </c>
      <c r="H57" s="130" t="s">
        <v>68</v>
      </c>
      <c r="I57" s="130" t="s">
        <v>99</v>
      </c>
      <c r="J57" s="59"/>
      <c r="K57" s="2"/>
    </row>
    <row r="58" spans="2:11" x14ac:dyDescent="0.15">
      <c r="G58" s="59"/>
      <c r="H58" s="59"/>
      <c r="I58" s="59"/>
      <c r="J58" s="59"/>
      <c r="K58" s="2"/>
    </row>
    <row r="59" spans="2:11" x14ac:dyDescent="0.15">
      <c r="B59" s="1">
        <f>'Bilan_d''ouverture'!B21</f>
        <v>1301</v>
      </c>
      <c r="C59" s="1" t="str">
        <f>'Bilan_d''ouverture'!C21</f>
        <v>Divers frais payés d’avance</v>
      </c>
      <c r="G59" s="148">
        <v>1</v>
      </c>
      <c r="H59" s="148">
        <v>1</v>
      </c>
      <c r="I59" s="148">
        <v>1</v>
      </c>
      <c r="J59" s="59"/>
      <c r="K59" s="2"/>
    </row>
    <row r="60" spans="2:11" x14ac:dyDescent="0.15">
      <c r="B60" s="1">
        <f>'Bilan_d''ouverture'!B22</f>
        <v>1302</v>
      </c>
      <c r="C60" s="1" t="str">
        <f>'Bilan_d''ouverture'!C22</f>
        <v>Dépôt chez Gaz Métropolitain</v>
      </c>
      <c r="G60" s="148">
        <v>1</v>
      </c>
      <c r="H60" s="148">
        <v>1</v>
      </c>
      <c r="I60" s="148">
        <v>1</v>
      </c>
      <c r="J60" s="59"/>
      <c r="K60" s="2"/>
    </row>
    <row r="61" spans="2:11" x14ac:dyDescent="0.15">
      <c r="B61" s="1">
        <f>'Bilan_d''ouverture'!B23</f>
        <v>1303</v>
      </c>
      <c r="C61" s="1" t="str">
        <f>'Bilan_d''ouverture'!C23</f>
        <v>Dépôt chez Hydro Québec</v>
      </c>
      <c r="G61" s="148">
        <v>1</v>
      </c>
      <c r="H61" s="148">
        <v>1</v>
      </c>
      <c r="I61" s="148">
        <v>1</v>
      </c>
      <c r="J61" s="59"/>
      <c r="K61" s="2"/>
    </row>
    <row r="62" spans="2:11" x14ac:dyDescent="0.15">
      <c r="B62" s="1">
        <f>'Bilan_d''ouverture'!B24</f>
        <v>1304</v>
      </c>
      <c r="C62" s="1" t="str">
        <f>'Bilan_d''ouverture'!C24</f>
        <v>Autres</v>
      </c>
      <c r="G62" s="148">
        <v>1</v>
      </c>
      <c r="H62" s="148">
        <v>1</v>
      </c>
      <c r="I62" s="148">
        <v>1</v>
      </c>
      <c r="J62" s="59"/>
      <c r="K62" s="2"/>
    </row>
    <row r="63" spans="2:11" ht="16" x14ac:dyDescent="0.3">
      <c r="G63" s="112">
        <f>+SUM(G59:G62)</f>
        <v>4</v>
      </c>
      <c r="H63" s="112">
        <f>+SUM(H59:H62)</f>
        <v>4</v>
      </c>
      <c r="I63" s="150">
        <f t="shared" ref="I63" si="1">H63-G63</f>
        <v>0</v>
      </c>
      <c r="J63" s="114" t="s">
        <v>0</v>
      </c>
      <c r="K63" s="113">
        <f>+I63/J131</f>
        <v>0</v>
      </c>
    </row>
    <row r="64" spans="2:11" ht="16" x14ac:dyDescent="0.25">
      <c r="B64" s="115" t="s">
        <v>0</v>
      </c>
      <c r="C64" s="116" t="s">
        <v>0</v>
      </c>
      <c r="G64" s="59"/>
      <c r="H64" s="59"/>
      <c r="I64" s="59"/>
      <c r="J64" s="59"/>
      <c r="K64" s="2"/>
    </row>
    <row r="65" spans="2:11" ht="17" x14ac:dyDescent="0.3">
      <c r="B65" s="115">
        <f>'Bilan_d''ouverture'!B62</f>
        <v>2000</v>
      </c>
      <c r="C65" s="116" t="str">
        <f>+Bilan_de_fermeture!C62</f>
        <v>Payable à court terme</v>
      </c>
      <c r="G65" s="130" t="s">
        <v>67</v>
      </c>
      <c r="H65" s="130" t="s">
        <v>68</v>
      </c>
      <c r="I65" s="130" t="s">
        <v>99</v>
      </c>
      <c r="J65" s="59"/>
      <c r="K65" s="2"/>
    </row>
    <row r="66" spans="2:11" x14ac:dyDescent="0.15">
      <c r="G66" s="59"/>
      <c r="H66" s="59"/>
      <c r="I66" s="59"/>
      <c r="J66" s="59"/>
      <c r="K66" s="2"/>
    </row>
    <row r="67" spans="2:11" x14ac:dyDescent="0.15">
      <c r="B67" s="1">
        <f>'Bilan_d''ouverture'!B63</f>
        <v>2000</v>
      </c>
      <c r="C67" s="1" t="str">
        <f>'Bilan_d''ouverture'!C63</f>
        <v>Découverts bancaires</v>
      </c>
      <c r="G67" s="148">
        <v>1</v>
      </c>
      <c r="H67" s="148">
        <v>1</v>
      </c>
      <c r="I67" s="148">
        <v>1</v>
      </c>
      <c r="J67" s="59"/>
      <c r="K67" s="2"/>
    </row>
    <row r="68" spans="2:11" x14ac:dyDescent="0.15">
      <c r="B68" s="1">
        <f>'Bilan_d''ouverture'!B64</f>
        <v>2100</v>
      </c>
      <c r="C68" s="1" t="str">
        <f>'Bilan_d''ouverture'!C64</f>
        <v>Emprunts bancaires</v>
      </c>
      <c r="G68" s="148">
        <v>1</v>
      </c>
      <c r="H68" s="148">
        <v>1</v>
      </c>
      <c r="I68" s="148">
        <v>1</v>
      </c>
      <c r="J68" s="59"/>
      <c r="K68" s="2"/>
    </row>
    <row r="69" spans="2:11" x14ac:dyDescent="0.15">
      <c r="B69" s="1">
        <f>'Bilan_d''ouverture'!B65</f>
        <v>2200</v>
      </c>
      <c r="C69" s="1" t="str">
        <f>'Bilan_d''ouverture'!C65</f>
        <v>Fournisseurs et autres débiteurs</v>
      </c>
      <c r="G69" s="148">
        <v>1</v>
      </c>
      <c r="H69" s="148">
        <v>1</v>
      </c>
      <c r="I69" s="148">
        <v>1</v>
      </c>
      <c r="J69" s="59"/>
      <c r="K69" s="2"/>
    </row>
    <row r="70" spans="2:11" x14ac:dyDescent="0.15">
      <c r="B70" s="1">
        <f>'Bilan_d''ouverture'!B66</f>
        <v>2300</v>
      </c>
      <c r="C70" s="1" t="str">
        <f>'Bilan_d''ouverture'!C66</f>
        <v>Produits différés</v>
      </c>
      <c r="G70" s="148">
        <v>1</v>
      </c>
      <c r="H70" s="148">
        <v>1</v>
      </c>
      <c r="I70" s="148">
        <v>1</v>
      </c>
      <c r="J70" s="59"/>
      <c r="K70" s="2"/>
    </row>
    <row r="71" spans="2:11" x14ac:dyDescent="0.15">
      <c r="B71" s="1">
        <f>'Bilan_d''ouverture'!B67</f>
        <v>2500</v>
      </c>
      <c r="C71" s="1" t="str">
        <f>'Bilan_d''ouverture'!C67</f>
        <v>Portion à CT de la dette à LT</v>
      </c>
      <c r="G71" s="148">
        <v>1</v>
      </c>
      <c r="H71" s="148">
        <v>1</v>
      </c>
      <c r="I71" s="148">
        <v>1</v>
      </c>
      <c r="J71" s="59"/>
      <c r="K71" s="2"/>
    </row>
    <row r="72" spans="2:11" ht="16" x14ac:dyDescent="0.3">
      <c r="G72" s="139">
        <f>+SUM(G67:G71)</f>
        <v>5</v>
      </c>
      <c r="H72" s="139">
        <f>+SUM(H67:H71)</f>
        <v>5</v>
      </c>
      <c r="I72" s="150">
        <f t="shared" ref="I72" si="2">H72-G72</f>
        <v>0</v>
      </c>
      <c r="J72" s="114" t="s">
        <v>0</v>
      </c>
      <c r="K72" s="113">
        <f>+I72/J131</f>
        <v>0</v>
      </c>
    </row>
    <row r="73" spans="2:11" ht="16" x14ac:dyDescent="0.3">
      <c r="G73" s="139"/>
      <c r="H73" s="112"/>
      <c r="I73" s="112"/>
      <c r="J73" s="114"/>
      <c r="K73" s="2"/>
    </row>
    <row r="74" spans="2:11" ht="16" x14ac:dyDescent="0.3">
      <c r="C74" s="291" t="s">
        <v>69</v>
      </c>
      <c r="D74" s="291"/>
      <c r="E74" s="291"/>
      <c r="F74" s="291"/>
      <c r="G74" s="291"/>
      <c r="H74" s="291"/>
      <c r="I74" s="291"/>
      <c r="J74" s="112">
        <f>I55+I63+I72</f>
        <v>0</v>
      </c>
      <c r="K74" s="113">
        <f>J74/J131</f>
        <v>0</v>
      </c>
    </row>
    <row r="75" spans="2:11" ht="17" thickBot="1" x14ac:dyDescent="0.35">
      <c r="C75" s="140"/>
      <c r="D75" s="140"/>
      <c r="E75" s="140"/>
      <c r="F75" s="140"/>
      <c r="G75" s="140"/>
      <c r="H75" s="140"/>
      <c r="I75" s="140"/>
      <c r="J75" s="112"/>
      <c r="K75" s="2"/>
    </row>
    <row r="76" spans="2:11" ht="18" thickTop="1" thickBot="1" x14ac:dyDescent="0.35">
      <c r="B76" s="117"/>
      <c r="C76" s="294" t="s">
        <v>70</v>
      </c>
      <c r="D76" s="295"/>
      <c r="E76" s="295"/>
      <c r="F76" s="295"/>
      <c r="G76" s="295"/>
      <c r="H76" s="295"/>
      <c r="I76" s="296"/>
      <c r="J76" s="118">
        <f>+J43+J47+J74</f>
        <v>-8</v>
      </c>
      <c r="K76" s="119">
        <f>J76/J131</f>
        <v>-4</v>
      </c>
    </row>
    <row r="77" spans="2:11" ht="15" thickTop="1" thickBot="1" x14ac:dyDescent="0.2">
      <c r="G77" s="59"/>
      <c r="H77" s="59"/>
      <c r="I77" s="59"/>
      <c r="J77" s="59"/>
      <c r="K77" s="2"/>
    </row>
    <row r="78" spans="2:11" ht="15" thickTop="1" thickBot="1" x14ac:dyDescent="0.2">
      <c r="B78" s="297" t="s">
        <v>71</v>
      </c>
      <c r="C78" s="298"/>
      <c r="D78" s="298"/>
      <c r="E78" s="298"/>
      <c r="F78" s="298"/>
      <c r="G78" s="298"/>
      <c r="H78" s="298"/>
      <c r="I78" s="298"/>
      <c r="J78" s="298"/>
      <c r="K78" s="299"/>
    </row>
    <row r="79" spans="2:11" ht="14" thickTop="1" x14ac:dyDescent="0.15">
      <c r="G79" s="59"/>
      <c r="H79" s="59"/>
      <c r="I79" s="59"/>
      <c r="J79" s="59"/>
      <c r="K79" s="2"/>
    </row>
    <row r="80" spans="2:11" x14ac:dyDescent="0.15">
      <c r="G80" s="59"/>
      <c r="H80" s="59"/>
      <c r="I80" s="59"/>
      <c r="J80" s="59"/>
      <c r="K80" s="2"/>
    </row>
    <row r="81" spans="2:11" ht="17" x14ac:dyDescent="0.3">
      <c r="B81" s="115">
        <f>'Bilan_d''ouverture'!B71</f>
        <v>2600</v>
      </c>
      <c r="C81" s="116" t="str">
        <f>+Bilan_de_fermeture!C71</f>
        <v>Dettes à long terme</v>
      </c>
      <c r="G81" s="130" t="s">
        <v>67</v>
      </c>
      <c r="H81" s="130" t="s">
        <v>68</v>
      </c>
      <c r="I81" s="130" t="s">
        <v>99</v>
      </c>
      <c r="K81" s="2"/>
    </row>
    <row r="82" spans="2:11" ht="16" x14ac:dyDescent="0.25">
      <c r="B82" s="115"/>
      <c r="C82" s="116"/>
      <c r="G82" s="59"/>
      <c r="H82" s="59"/>
      <c r="I82" s="59"/>
      <c r="K82" s="2"/>
    </row>
    <row r="83" spans="2:11" x14ac:dyDescent="0.15">
      <c r="B83" s="1">
        <f>'Bilan_d''ouverture'!B72</f>
        <v>2600</v>
      </c>
      <c r="C83" s="1" t="str">
        <f>Bilan_de_fermeture!C72</f>
        <v>Emprunts hypothécaires</v>
      </c>
      <c r="G83" s="148">
        <v>1</v>
      </c>
      <c r="H83" s="148">
        <v>1</v>
      </c>
      <c r="I83" s="148">
        <v>1</v>
      </c>
      <c r="K83" s="2"/>
    </row>
    <row r="84" spans="2:11" x14ac:dyDescent="0.15">
      <c r="B84" s="1">
        <f>'Bilan_d''ouverture'!B73</f>
        <v>2700</v>
      </c>
      <c r="C84" s="1" t="str">
        <f>Bilan_de_fermeture!C73</f>
        <v>Emprunts obligataires</v>
      </c>
      <c r="G84" s="148">
        <v>1</v>
      </c>
      <c r="H84" s="148">
        <v>1</v>
      </c>
      <c r="I84" s="148">
        <v>1</v>
      </c>
      <c r="J84" s="141" t="s">
        <v>0</v>
      </c>
      <c r="K84" s="2"/>
    </row>
    <row r="85" spans="2:11" ht="16" x14ac:dyDescent="0.3">
      <c r="B85" s="1" t="s">
        <v>0</v>
      </c>
      <c r="C85" s="1" t="s">
        <v>0</v>
      </c>
      <c r="G85" s="112">
        <f>+SUM(G83:G84)</f>
        <v>2</v>
      </c>
      <c r="H85" s="112">
        <f>+SUM(H83:H84)</f>
        <v>2</v>
      </c>
      <c r="I85" s="150">
        <f t="shared" ref="I85" si="3">H85-G85</f>
        <v>0</v>
      </c>
      <c r="J85" s="114" t="s">
        <v>0</v>
      </c>
      <c r="K85" s="113">
        <f>+I85/J131</f>
        <v>0</v>
      </c>
    </row>
    <row r="86" spans="2:11" ht="16" x14ac:dyDescent="0.3">
      <c r="B86" s="1" t="s">
        <v>0</v>
      </c>
      <c r="G86" s="112"/>
      <c r="H86" s="112"/>
      <c r="I86" s="112"/>
      <c r="J86" s="114"/>
      <c r="K86" s="2"/>
    </row>
    <row r="87" spans="2:11" ht="17" x14ac:dyDescent="0.3">
      <c r="B87" s="115">
        <f>'Bilan_d''ouverture'!B81</f>
        <v>3000</v>
      </c>
      <c r="C87" s="116" t="str">
        <f>'Bilan_d''ouverture'!C81</f>
        <v>Capital-actions</v>
      </c>
      <c r="G87" s="130" t="s">
        <v>67</v>
      </c>
      <c r="H87" s="130" t="s">
        <v>68</v>
      </c>
      <c r="I87" s="130" t="s">
        <v>99</v>
      </c>
      <c r="K87" s="2"/>
    </row>
    <row r="88" spans="2:11" x14ac:dyDescent="0.15">
      <c r="G88" s="59"/>
      <c r="H88" s="59"/>
      <c r="I88" s="59"/>
      <c r="K88" s="2"/>
    </row>
    <row r="89" spans="2:11" ht="14" thickBot="1" x14ac:dyDescent="0.2">
      <c r="B89" s="1">
        <f>'Bilan_d''ouverture'!B82</f>
        <v>3000</v>
      </c>
      <c r="C89" s="1" t="str">
        <f>'Bilan_d''ouverture'!C82</f>
        <v>Capital actions-investisseurs</v>
      </c>
      <c r="G89" s="148">
        <v>1</v>
      </c>
      <c r="H89" s="148">
        <v>1</v>
      </c>
      <c r="I89" s="148">
        <v>1</v>
      </c>
      <c r="K89" s="2"/>
    </row>
    <row r="90" spans="2:11" ht="15" thickTop="1" thickBot="1" x14ac:dyDescent="0.2">
      <c r="B90" s="142">
        <f>'Bilan_d''ouverture'!B83</f>
        <v>3100</v>
      </c>
      <c r="C90" s="143" t="str">
        <f>'Bilan_d''ouverture'!C83</f>
        <v>BNR</v>
      </c>
      <c r="D90" s="143"/>
      <c r="E90" s="143"/>
      <c r="F90" s="143"/>
      <c r="G90" s="144">
        <f>'Bilan_d''ouverture'!K83</f>
        <v>0</v>
      </c>
      <c r="H90" s="144">
        <v>0</v>
      </c>
      <c r="I90" s="145"/>
      <c r="K90" s="2"/>
    </row>
    <row r="91" spans="2:11" ht="17" thickTop="1" x14ac:dyDescent="0.3">
      <c r="G91" s="112">
        <f>G89</f>
        <v>1</v>
      </c>
      <c r="H91" s="112">
        <f>H89</f>
        <v>1</v>
      </c>
      <c r="I91" s="150">
        <f>I89</f>
        <v>1</v>
      </c>
      <c r="J91" s="114" t="s">
        <v>0</v>
      </c>
      <c r="K91" s="113">
        <f>+I91/J131</f>
        <v>0.5</v>
      </c>
    </row>
    <row r="92" spans="2:11" ht="17" thickBot="1" x14ac:dyDescent="0.35">
      <c r="G92" s="112"/>
      <c r="H92" s="120"/>
      <c r="I92" s="112"/>
      <c r="J92" s="114"/>
      <c r="K92" s="2"/>
    </row>
    <row r="93" spans="2:11" ht="18" thickTop="1" thickBot="1" x14ac:dyDescent="0.35">
      <c r="B93" s="300" t="s">
        <v>72</v>
      </c>
      <c r="C93" s="301"/>
      <c r="D93" s="301"/>
      <c r="E93" s="301"/>
      <c r="F93" s="301"/>
      <c r="G93" s="301"/>
      <c r="H93" s="301"/>
      <c r="I93" s="301"/>
      <c r="J93" s="118">
        <f>+I85+I91</f>
        <v>1</v>
      </c>
      <c r="K93" s="119">
        <f>J93/J131</f>
        <v>0.5</v>
      </c>
    </row>
    <row r="94" spans="2:11" ht="15" thickTop="1" thickBot="1" x14ac:dyDescent="0.2">
      <c r="G94" s="59"/>
      <c r="H94" s="59"/>
      <c r="I94" s="59"/>
      <c r="K94" s="2"/>
    </row>
    <row r="95" spans="2:11" ht="15" thickTop="1" thickBot="1" x14ac:dyDescent="0.2">
      <c r="B95" s="302" t="s">
        <v>73</v>
      </c>
      <c r="C95" s="303"/>
      <c r="D95" s="303"/>
      <c r="E95" s="303"/>
      <c r="F95" s="303"/>
      <c r="G95" s="303"/>
      <c r="H95" s="303"/>
      <c r="I95" s="303"/>
      <c r="J95" s="303"/>
      <c r="K95" s="304"/>
    </row>
    <row r="96" spans="2:11" ht="14" thickTop="1" x14ac:dyDescent="0.15">
      <c r="B96" s="133"/>
      <c r="C96" s="132"/>
      <c r="D96" s="132"/>
      <c r="E96" s="132"/>
      <c r="F96" s="132"/>
      <c r="G96" s="132"/>
      <c r="H96" s="132"/>
      <c r="I96" s="132"/>
      <c r="J96" s="132"/>
      <c r="K96" s="132"/>
    </row>
    <row r="97" spans="2:11" x14ac:dyDescent="0.15">
      <c r="B97" s="133"/>
      <c r="C97" s="132"/>
      <c r="D97" s="132"/>
      <c r="E97" s="132"/>
      <c r="F97" s="132"/>
      <c r="G97" s="132"/>
      <c r="H97" s="132"/>
      <c r="I97" s="132"/>
      <c r="J97" s="132"/>
      <c r="K97" s="132"/>
    </row>
    <row r="98" spans="2:11" ht="17" x14ac:dyDescent="0.3">
      <c r="B98" s="129">
        <f>'Bilan_d''ouverture'!B28</f>
        <v>1400</v>
      </c>
      <c r="C98" s="116" t="str">
        <f>'Bilan_d''ouverture'!C28</f>
        <v>Placements</v>
      </c>
      <c r="G98" s="130" t="s">
        <v>67</v>
      </c>
      <c r="H98" s="130" t="s">
        <v>68</v>
      </c>
      <c r="I98" s="130" t="s">
        <v>99</v>
      </c>
      <c r="J98" s="132"/>
      <c r="K98" s="132"/>
    </row>
    <row r="99" spans="2:11" x14ac:dyDescent="0.15">
      <c r="G99" s="59"/>
      <c r="H99" s="59"/>
      <c r="I99" s="59"/>
      <c r="J99" s="132"/>
      <c r="K99" s="132"/>
    </row>
    <row r="100" spans="2:11" x14ac:dyDescent="0.15">
      <c r="B100" s="1">
        <f>'Bilan_d''ouverture'!B29</f>
        <v>1401</v>
      </c>
      <c r="C100" s="1" t="str">
        <f>'Bilan_d''ouverture'!C29</f>
        <v>Œuvres d’art</v>
      </c>
      <c r="G100" s="148">
        <v>1</v>
      </c>
      <c r="H100" s="148">
        <v>1</v>
      </c>
      <c r="I100" s="148">
        <v>1</v>
      </c>
      <c r="J100" s="132"/>
      <c r="K100" s="132"/>
    </row>
    <row r="101" spans="2:11" x14ac:dyDescent="0.15">
      <c r="B101" s="1">
        <f>'Bilan_d''ouverture'!B30</f>
        <v>1402</v>
      </c>
      <c r="C101" s="1" t="str">
        <f>'Bilan_d''ouverture'!C30</f>
        <v>P-2</v>
      </c>
      <c r="G101" s="148">
        <v>1</v>
      </c>
      <c r="H101" s="148">
        <v>1</v>
      </c>
      <c r="I101" s="148">
        <v>1</v>
      </c>
      <c r="J101" s="132"/>
      <c r="K101" s="132"/>
    </row>
    <row r="102" spans="2:11" x14ac:dyDescent="0.15">
      <c r="B102" s="1">
        <f>'Bilan_d''ouverture'!B31</f>
        <v>1403</v>
      </c>
      <c r="C102" s="1" t="str">
        <f>'Bilan_d''ouverture'!C31</f>
        <v>P-3</v>
      </c>
      <c r="G102" s="148">
        <v>1</v>
      </c>
      <c r="H102" s="148">
        <v>1</v>
      </c>
      <c r="I102" s="148">
        <v>1</v>
      </c>
      <c r="J102" s="132"/>
      <c r="K102" s="132"/>
    </row>
    <row r="103" spans="2:11" x14ac:dyDescent="0.15">
      <c r="B103" s="1">
        <f>'Bilan_d''ouverture'!B32</f>
        <v>1404</v>
      </c>
      <c r="C103" s="1" t="str">
        <f>'Bilan_d''ouverture'!C32</f>
        <v>P-4</v>
      </c>
      <c r="G103" s="148">
        <v>1</v>
      </c>
      <c r="H103" s="148">
        <v>1</v>
      </c>
      <c r="I103" s="148">
        <v>1</v>
      </c>
      <c r="J103" s="132"/>
      <c r="K103" s="132"/>
    </row>
    <row r="104" spans="2:11" x14ac:dyDescent="0.15">
      <c r="B104" s="1">
        <f>'Bilan_d''ouverture'!B33</f>
        <v>1405</v>
      </c>
      <c r="C104" s="1" t="str">
        <f>'Bilan_d''ouverture'!C33</f>
        <v>P-5</v>
      </c>
      <c r="G104" s="148">
        <v>1</v>
      </c>
      <c r="H104" s="148">
        <v>1</v>
      </c>
      <c r="I104" s="148">
        <v>1</v>
      </c>
      <c r="J104" s="132"/>
      <c r="K104" s="132"/>
    </row>
    <row r="105" spans="2:11" ht="16" x14ac:dyDescent="0.3">
      <c r="G105" s="112">
        <f>+SUM(G100:G104)</f>
        <v>5</v>
      </c>
      <c r="H105" s="112">
        <f>+SUM(H100:H104)</f>
        <v>5</v>
      </c>
      <c r="I105" s="150">
        <f t="shared" ref="I105" si="4">G105-H105</f>
        <v>0</v>
      </c>
      <c r="K105" s="146">
        <f>I105/J131</f>
        <v>0</v>
      </c>
    </row>
    <row r="106" spans="2:11" ht="16" x14ac:dyDescent="0.3">
      <c r="G106" s="112"/>
      <c r="H106" s="112"/>
      <c r="I106" s="112"/>
      <c r="K106" s="2"/>
    </row>
    <row r="107" spans="2:11" ht="17" x14ac:dyDescent="0.3">
      <c r="B107" s="115">
        <f>'Bilan_d''ouverture'!B37</f>
        <v>1500</v>
      </c>
      <c r="C107" s="116" t="str">
        <f>'Bilan_d''ouverture'!C37</f>
        <v>Immobilisations corporelles</v>
      </c>
      <c r="G107" s="130" t="s">
        <v>67</v>
      </c>
      <c r="H107" s="130" t="s">
        <v>68</v>
      </c>
      <c r="I107" s="130" t="s">
        <v>99</v>
      </c>
      <c r="K107" s="2"/>
    </row>
    <row r="108" spans="2:11" ht="16" x14ac:dyDescent="0.25">
      <c r="B108" s="115"/>
      <c r="C108" s="116"/>
      <c r="G108" s="59"/>
      <c r="H108" s="59"/>
      <c r="I108" s="59"/>
      <c r="K108" s="2"/>
    </row>
    <row r="109" spans="2:11" x14ac:dyDescent="0.15">
      <c r="B109" s="1">
        <f>'Bilan_d''ouverture'!B38</f>
        <v>1505</v>
      </c>
      <c r="C109" s="1" t="str">
        <f>'Bilan_d''ouverture'!C38</f>
        <v xml:space="preserve">Terrain </v>
      </c>
      <c r="G109" s="148">
        <v>1</v>
      </c>
      <c r="H109" s="148">
        <v>1</v>
      </c>
      <c r="I109" s="148">
        <v>1</v>
      </c>
      <c r="K109" s="2"/>
    </row>
    <row r="110" spans="2:11" x14ac:dyDescent="0.15">
      <c r="B110" s="1">
        <f>'Bilan_d''ouverture'!B39</f>
        <v>1510</v>
      </c>
      <c r="C110" s="1" t="str">
        <f>'Bilan_d''ouverture'!C39</f>
        <v>Bâtisse</v>
      </c>
      <c r="G110" s="148">
        <v>1</v>
      </c>
      <c r="H110" s="148">
        <v>1</v>
      </c>
      <c r="I110" s="148">
        <v>1</v>
      </c>
      <c r="K110" s="2"/>
    </row>
    <row r="111" spans="2:11" x14ac:dyDescent="0.15">
      <c r="B111" s="1">
        <f>'Bilan_d''ouverture'!B41</f>
        <v>1515</v>
      </c>
      <c r="C111" s="1" t="str">
        <f>'Bilan_d''ouverture'!C41</f>
        <v>Amélioration locative</v>
      </c>
      <c r="G111" s="148">
        <v>1</v>
      </c>
      <c r="H111" s="148">
        <v>1</v>
      </c>
      <c r="I111" s="148">
        <v>1</v>
      </c>
      <c r="K111" s="2"/>
    </row>
    <row r="112" spans="2:11" x14ac:dyDescent="0.15">
      <c r="B112" s="1">
        <f>'Bilan_d''ouverture'!B43</f>
        <v>1520</v>
      </c>
      <c r="C112" s="1" t="str">
        <f>'Bilan_d''ouverture'!C43</f>
        <v xml:space="preserve">Ameublement &amp; mobilier </v>
      </c>
      <c r="G112" s="148">
        <v>1</v>
      </c>
      <c r="H112" s="148">
        <v>1</v>
      </c>
      <c r="I112" s="148">
        <v>1</v>
      </c>
      <c r="K112" s="2"/>
    </row>
    <row r="113" spans="2:11" x14ac:dyDescent="0.15">
      <c r="B113" s="1">
        <f>'Bilan_d''ouverture'!B45</f>
        <v>1525</v>
      </c>
      <c r="C113" s="1" t="str">
        <f>'Bilan_d''ouverture'!C45</f>
        <v>Équipement</v>
      </c>
      <c r="G113" s="148">
        <v>1</v>
      </c>
      <c r="H113" s="148">
        <v>1</v>
      </c>
      <c r="I113" s="148">
        <v>1</v>
      </c>
      <c r="K113" s="2"/>
    </row>
    <row r="114" spans="2:11" x14ac:dyDescent="0.15">
      <c r="B114" s="1">
        <f>'Bilan_d''ouverture'!B47</f>
        <v>1530</v>
      </c>
      <c r="C114" s="1" t="str">
        <f>'Bilan_d''ouverture'!C47</f>
        <v>Équipement informatique</v>
      </c>
      <c r="G114" s="148">
        <v>1</v>
      </c>
      <c r="H114" s="148">
        <v>1</v>
      </c>
      <c r="I114" s="148">
        <v>1</v>
      </c>
      <c r="K114" s="2"/>
    </row>
    <row r="115" spans="2:11" ht="16" x14ac:dyDescent="0.3">
      <c r="G115" s="112">
        <f>+SUM(G109:G114)</f>
        <v>6</v>
      </c>
      <c r="H115" s="112">
        <f>+SUM(H109:H114)</f>
        <v>6</v>
      </c>
      <c r="I115" s="150">
        <f t="shared" ref="I115" si="5">G115-H115</f>
        <v>0</v>
      </c>
      <c r="J115" s="114" t="s">
        <v>0</v>
      </c>
      <c r="K115" s="113">
        <f>+I115/J131</f>
        <v>0</v>
      </c>
    </row>
    <row r="116" spans="2:11" ht="16" x14ac:dyDescent="0.3">
      <c r="G116" s="112"/>
      <c r="H116" s="112"/>
      <c r="I116" s="112"/>
      <c r="J116" s="114"/>
      <c r="K116" s="2"/>
    </row>
    <row r="117" spans="2:11" ht="17" x14ac:dyDescent="0.3">
      <c r="B117" s="115">
        <f>'Bilan_d''ouverture'!B50</f>
        <v>1600</v>
      </c>
      <c r="C117" s="116" t="str">
        <f>+Bilan_de_fermeture!C50</f>
        <v>Immobilisations incorporelles</v>
      </c>
      <c r="G117" s="131" t="s">
        <v>100</v>
      </c>
      <c r="H117" s="131" t="s">
        <v>101</v>
      </c>
      <c r="I117" s="131" t="s">
        <v>102</v>
      </c>
      <c r="K117" s="2"/>
    </row>
    <row r="118" spans="2:11" x14ac:dyDescent="0.15">
      <c r="G118" s="59"/>
      <c r="H118" s="59"/>
      <c r="I118" s="59"/>
      <c r="K118" s="2"/>
    </row>
    <row r="119" spans="2:11" x14ac:dyDescent="0.15">
      <c r="B119" s="1">
        <f>'Bilan_d''ouverture'!B51</f>
        <v>1605</v>
      </c>
      <c r="C119" s="1" t="str">
        <f>+Bilan_de_fermeture!C51</f>
        <v>Divers frais de démarrage</v>
      </c>
      <c r="G119" s="148">
        <v>1</v>
      </c>
      <c r="H119" s="148">
        <v>1</v>
      </c>
      <c r="I119" s="148">
        <v>1</v>
      </c>
      <c r="K119" s="2"/>
    </row>
    <row r="120" spans="2:11" x14ac:dyDescent="0.15">
      <c r="B120" s="1">
        <f>'Bilan_d''ouverture'!B53</f>
        <v>1610</v>
      </c>
      <c r="C120" s="1" t="str">
        <f>+Bilan_de_fermeture!C53</f>
        <v>Frais d’émission de la dette à long terme</v>
      </c>
      <c r="G120" s="148">
        <v>1</v>
      </c>
      <c r="H120" s="148">
        <v>1</v>
      </c>
      <c r="I120" s="148">
        <v>1</v>
      </c>
      <c r="K120" s="2"/>
    </row>
    <row r="121" spans="2:11" ht="16" x14ac:dyDescent="0.3">
      <c r="G121" s="112">
        <f>+G119+G120</f>
        <v>2</v>
      </c>
      <c r="H121" s="112">
        <f>+H119+H120</f>
        <v>2</v>
      </c>
      <c r="I121" s="150">
        <f t="shared" ref="I121" si="6">G121-H121</f>
        <v>0</v>
      </c>
      <c r="J121" s="114" t="s">
        <v>0</v>
      </c>
      <c r="K121" s="113">
        <f>+I121/J125</f>
        <v>0</v>
      </c>
    </row>
    <row r="122" spans="2:11" ht="17" thickBot="1" x14ac:dyDescent="0.35">
      <c r="G122" s="112"/>
      <c r="H122" s="112"/>
      <c r="I122" s="112"/>
      <c r="J122" s="114"/>
      <c r="K122" s="2"/>
    </row>
    <row r="123" spans="2:11" ht="18" thickTop="1" thickBot="1" x14ac:dyDescent="0.35">
      <c r="B123" s="300" t="s">
        <v>74</v>
      </c>
      <c r="C123" s="301"/>
      <c r="D123" s="301"/>
      <c r="E123" s="301"/>
      <c r="F123" s="301"/>
      <c r="G123" s="301"/>
      <c r="H123" s="301"/>
      <c r="I123" s="301"/>
      <c r="J123" s="118">
        <f>+I105+I115+I121</f>
        <v>0</v>
      </c>
      <c r="K123" s="119">
        <f>J123/J125</f>
        <v>0</v>
      </c>
    </row>
    <row r="124" spans="2:11" ht="15" thickTop="1" thickBot="1" x14ac:dyDescent="0.2"/>
    <row r="125" spans="2:11" ht="17" thickTop="1" x14ac:dyDescent="0.3">
      <c r="C125" s="291" t="s">
        <v>75</v>
      </c>
      <c r="D125" s="291"/>
      <c r="E125" s="291"/>
      <c r="F125" s="291"/>
      <c r="G125" s="291"/>
      <c r="H125" s="291"/>
      <c r="I125" s="291"/>
      <c r="J125" s="121">
        <f>+J76+J93+J123</f>
        <v>-7</v>
      </c>
      <c r="K125" s="113">
        <f>J125/J125</f>
        <v>1</v>
      </c>
    </row>
    <row r="126" spans="2:11" x14ac:dyDescent="0.15">
      <c r="J126" s="122"/>
    </row>
    <row r="127" spans="2:11" x14ac:dyDescent="0.15">
      <c r="C127" s="291" t="s">
        <v>76</v>
      </c>
      <c r="D127" s="291"/>
      <c r="E127" s="291"/>
      <c r="F127" s="291"/>
      <c r="G127" s="291"/>
      <c r="H127" s="291"/>
      <c r="I127" s="291"/>
      <c r="J127" s="123">
        <f>+'Bilan_d''ouverture'!N12</f>
        <v>0</v>
      </c>
      <c r="K127" s="147" t="s">
        <v>0</v>
      </c>
    </row>
    <row r="128" spans="2:11" ht="14" thickBot="1" x14ac:dyDescent="0.2">
      <c r="J128" s="122"/>
    </row>
    <row r="129" spans="3:12" ht="18" thickTop="1" thickBot="1" x14ac:dyDescent="0.35">
      <c r="C129" s="291" t="s">
        <v>77</v>
      </c>
      <c r="D129" s="291"/>
      <c r="E129" s="291"/>
      <c r="F129" s="291"/>
      <c r="G129" s="291"/>
      <c r="H129" s="291"/>
      <c r="I129" s="291"/>
      <c r="J129" s="124">
        <f>+J125+J127</f>
        <v>-7</v>
      </c>
      <c r="K129" s="147" t="s">
        <v>0</v>
      </c>
      <c r="L129" s="59" t="s">
        <v>0</v>
      </c>
    </row>
    <row r="130" spans="3:12" ht="15" thickTop="1" thickBot="1" x14ac:dyDescent="0.2">
      <c r="J130" s="125"/>
    </row>
    <row r="131" spans="3:12" ht="18" thickTop="1" thickBot="1" x14ac:dyDescent="0.35">
      <c r="H131" s="292" t="s">
        <v>78</v>
      </c>
      <c r="I131" s="293"/>
      <c r="J131" s="126">
        <f>+Bilan_de_fermeture!N12</f>
        <v>2</v>
      </c>
      <c r="K131" s="48"/>
    </row>
    <row r="132" spans="3:12" ht="14" thickTop="1" x14ac:dyDescent="0.15">
      <c r="J132" s="59"/>
    </row>
    <row r="133" spans="3:12" x14ac:dyDescent="0.15">
      <c r="J133" s="59">
        <f>+J129-J131</f>
        <v>-9</v>
      </c>
    </row>
    <row r="134" spans="3:12" x14ac:dyDescent="0.15">
      <c r="J134" s="59"/>
    </row>
    <row r="135" spans="3:12" x14ac:dyDescent="0.15">
      <c r="J135" s="59"/>
    </row>
    <row r="136" spans="3:12" x14ac:dyDescent="0.15">
      <c r="J136" s="59"/>
    </row>
    <row r="137" spans="3:12" x14ac:dyDescent="0.15">
      <c r="J137" s="59"/>
    </row>
    <row r="138" spans="3:12" x14ac:dyDescent="0.15">
      <c r="J138" s="59"/>
    </row>
    <row r="139" spans="3:12" x14ac:dyDescent="0.15">
      <c r="J139" s="59"/>
    </row>
    <row r="140" spans="3:12" x14ac:dyDescent="0.15">
      <c r="J140" s="59"/>
    </row>
  </sheetData>
  <sheetProtection algorithmName="SHA-512" hashValue="/Rk3mGU0cUUH4OWrx1bozhaP/Hry64LaRp9Wet8ofNFWcmeipjqmHkMsc8sornlp/CDAj/3DP3TNf953QIe6WQ==" saltValue="8omDYzRHN5oeohKAGs2dSA==" spinCount="100000" sheet="1" objects="1" scenarios="1"/>
  <mergeCells count="22">
    <mergeCell ref="C47:I47"/>
    <mergeCell ref="B2:K2"/>
    <mergeCell ref="B3:K3"/>
    <mergeCell ref="B5:K5"/>
    <mergeCell ref="C8:E8"/>
    <mergeCell ref="C9:E9"/>
    <mergeCell ref="B13:K13"/>
    <mergeCell ref="B19:K19"/>
    <mergeCell ref="B31:K31"/>
    <mergeCell ref="B37:K37"/>
    <mergeCell ref="B41:K41"/>
    <mergeCell ref="C43:I43"/>
    <mergeCell ref="C125:I125"/>
    <mergeCell ref="C127:I127"/>
    <mergeCell ref="C129:I129"/>
    <mergeCell ref="H131:I131"/>
    <mergeCell ref="C74:I74"/>
    <mergeCell ref="C76:I76"/>
    <mergeCell ref="B78:K78"/>
    <mergeCell ref="B93:I93"/>
    <mergeCell ref="B95:K95"/>
    <mergeCell ref="B123:I12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8910D-88C5-B640-93DD-2E798E2B6C1C}">
  <sheetPr>
    <tabColor rgb="FF002060"/>
  </sheetPr>
  <dimension ref="A1:ET186"/>
  <sheetViews>
    <sheetView tabSelected="1" zoomScale="150" zoomScaleNormal="150" zoomScalePageLayoutView="150" workbookViewId="0">
      <selection activeCell="G31" sqref="G31"/>
    </sheetView>
  </sheetViews>
  <sheetFormatPr baseColWidth="10" defaultRowHeight="13" x14ac:dyDescent="0.15"/>
  <cols>
    <col min="1" max="1" width="1.5" style="1" customWidth="1"/>
    <col min="2" max="2" width="0.83203125" style="1" customWidth="1"/>
    <col min="3" max="3" width="17.5" style="1" bestFit="1" customWidth="1"/>
    <col min="4" max="4" width="0.83203125" style="1" customWidth="1"/>
    <col min="5" max="5" width="29.83203125" style="1" customWidth="1"/>
    <col min="6" max="6" width="0.83203125" style="1" customWidth="1"/>
    <col min="7" max="7" width="76.83203125" style="1" customWidth="1"/>
    <col min="8" max="8" width="0.83203125" style="1" customWidth="1"/>
    <col min="9" max="9" width="14.1640625" style="1" customWidth="1"/>
    <col min="10" max="10" width="6.83203125" style="1" customWidth="1"/>
    <col min="11" max="11" width="0.83203125" style="1" customWidth="1"/>
    <col min="12" max="12" width="48.6640625" style="1" customWidth="1"/>
    <col min="13" max="13" width="0.83203125" style="1" customWidth="1"/>
    <col min="14" max="14" width="76.1640625" style="1" customWidth="1"/>
    <col min="15" max="15" width="0.6640625" style="1" customWidth="1"/>
    <col min="16" max="16384" width="10.83203125" style="1"/>
  </cols>
  <sheetData>
    <row r="1" spans="1:150" ht="14" thickBot="1" x14ac:dyDescent="0.2"/>
    <row r="2" spans="1:150" ht="17" thickTop="1" x14ac:dyDescent="0.2">
      <c r="C2" s="322" t="str">
        <f>'État des Résultats'!C2</f>
        <v>9029-1881 Québec inc.</v>
      </c>
      <c r="D2" s="323"/>
      <c r="E2" s="323"/>
      <c r="F2" s="323"/>
      <c r="G2" s="324"/>
    </row>
    <row r="3" spans="1:150" ht="16" x14ac:dyDescent="0.2">
      <c r="B3" s="202"/>
      <c r="C3" s="325" t="s">
        <v>203</v>
      </c>
      <c r="D3" s="326"/>
      <c r="E3" s="326"/>
      <c r="F3" s="326"/>
      <c r="G3" s="327"/>
    </row>
    <row r="4" spans="1:150" ht="17" thickBot="1" x14ac:dyDescent="0.25">
      <c r="B4" s="202"/>
      <c r="C4" s="328" t="str">
        <f>'État des Résultats'!C4</f>
        <v>(pour la période du 1er janvier 1996 au 31 décembre 1996)</v>
      </c>
      <c r="D4" s="329"/>
      <c r="E4" s="329"/>
      <c r="F4" s="329"/>
      <c r="G4" s="330"/>
    </row>
    <row r="5" spans="1:150" ht="17" thickTop="1" x14ac:dyDescent="0.2">
      <c r="B5" s="202"/>
      <c r="C5" s="207"/>
      <c r="D5" s="206"/>
      <c r="E5" s="206"/>
      <c r="F5" s="206"/>
      <c r="G5" s="206"/>
    </row>
    <row r="6" spans="1:150" ht="17" thickBot="1" x14ac:dyDescent="0.25">
      <c r="B6" s="202"/>
      <c r="C6" s="207"/>
      <c r="D6" s="206"/>
      <c r="E6" s="206"/>
      <c r="F6" s="206"/>
      <c r="G6" s="206"/>
    </row>
    <row r="7" spans="1:150" ht="28" customHeight="1" thickTop="1" x14ac:dyDescent="0.2">
      <c r="B7" s="202"/>
      <c r="C7" s="318" t="s">
        <v>202</v>
      </c>
      <c r="D7" s="52"/>
      <c r="E7" s="318" t="s">
        <v>201</v>
      </c>
      <c r="F7" s="52"/>
      <c r="G7" s="318" t="s">
        <v>200</v>
      </c>
      <c r="I7" s="314" t="s">
        <v>0</v>
      </c>
      <c r="J7" s="316" t="s">
        <v>0</v>
      </c>
      <c r="L7" s="318" t="s">
        <v>199</v>
      </c>
      <c r="N7" s="205" t="s">
        <v>198</v>
      </c>
    </row>
    <row r="8" spans="1:150" ht="28" customHeight="1" thickBot="1" x14ac:dyDescent="0.25">
      <c r="A8" s="204"/>
      <c r="B8" s="202"/>
      <c r="C8" s="331"/>
      <c r="D8" s="52"/>
      <c r="E8" s="319"/>
      <c r="F8" s="52"/>
      <c r="G8" s="319"/>
      <c r="I8" s="315"/>
      <c r="J8" s="317"/>
      <c r="L8" s="319"/>
      <c r="N8" s="203" t="s">
        <v>197</v>
      </c>
    </row>
    <row r="9" spans="1:150" ht="18" thickTop="1" thickBot="1" x14ac:dyDescent="0.25">
      <c r="B9" s="202"/>
      <c r="L9" s="132"/>
    </row>
    <row r="10" spans="1:150" ht="6" customHeight="1" thickTop="1" thickBot="1" x14ac:dyDescent="0.2">
      <c r="B10" s="201"/>
      <c r="C10" s="200"/>
      <c r="D10" s="200"/>
      <c r="E10" s="200"/>
      <c r="F10" s="200"/>
      <c r="G10" s="200"/>
      <c r="H10" s="200"/>
      <c r="I10" s="200"/>
      <c r="J10" s="200"/>
      <c r="K10" s="200"/>
      <c r="L10" s="200"/>
      <c r="M10" s="200"/>
      <c r="N10" s="200"/>
      <c r="O10" s="199"/>
    </row>
    <row r="11" spans="1:150" ht="15" thickTop="1" thickBot="1" x14ac:dyDescent="0.2">
      <c r="B11" s="171"/>
      <c r="C11" s="262" t="s">
        <v>196</v>
      </c>
      <c r="D11" s="263"/>
      <c r="E11" s="264" t="s">
        <v>195</v>
      </c>
      <c r="F11" s="263"/>
      <c r="G11" s="264" t="s">
        <v>194</v>
      </c>
      <c r="H11" s="263"/>
      <c r="I11" s="320" t="s">
        <v>193</v>
      </c>
      <c r="J11" s="321"/>
      <c r="K11" s="264"/>
      <c r="L11" s="264" t="s">
        <v>192</v>
      </c>
      <c r="M11" s="263"/>
      <c r="N11" s="265" t="s">
        <v>191</v>
      </c>
      <c r="O11" s="198"/>
      <c r="P11" s="2"/>
      <c r="Q11" s="2"/>
      <c r="R11" s="2"/>
      <c r="S11" s="2"/>
      <c r="T11" s="2"/>
      <c r="U11" s="2"/>
      <c r="V11" s="2"/>
      <c r="W11" s="2"/>
      <c r="X11" s="2"/>
      <c r="Y11" s="2"/>
    </row>
    <row r="12" spans="1:150" ht="6" customHeight="1" thickTop="1" thickBot="1" x14ac:dyDescent="0.2">
      <c r="B12" s="171"/>
      <c r="C12" s="261"/>
      <c r="D12" s="197"/>
      <c r="E12" s="197" t="s">
        <v>0</v>
      </c>
      <c r="F12" s="197"/>
      <c r="G12" s="197"/>
      <c r="H12" s="197"/>
      <c r="I12" s="197"/>
      <c r="J12" s="197"/>
      <c r="K12" s="197"/>
      <c r="L12" s="197"/>
      <c r="M12" s="197"/>
      <c r="N12" s="197"/>
      <c r="O12" s="196"/>
      <c r="ET12" s="1">
        <v>111</v>
      </c>
    </row>
    <row r="13" spans="1:150" ht="41.25" customHeight="1" thickTop="1" thickBot="1" x14ac:dyDescent="0.2">
      <c r="B13" s="171"/>
      <c r="C13" s="192" t="s">
        <v>190</v>
      </c>
      <c r="D13" s="191"/>
      <c r="E13" s="192" t="s">
        <v>189</v>
      </c>
      <c r="F13" s="191"/>
      <c r="G13" s="192" t="s">
        <v>188</v>
      </c>
      <c r="H13" s="191"/>
      <c r="I13" s="227" t="s">
        <v>0</v>
      </c>
      <c r="J13" s="228"/>
      <c r="K13" s="191"/>
      <c r="L13" s="192" t="s">
        <v>187</v>
      </c>
      <c r="M13" s="191"/>
      <c r="N13" s="247" t="s">
        <v>186</v>
      </c>
      <c r="O13" s="168"/>
    </row>
    <row r="14" spans="1:150" ht="48" customHeight="1" thickTop="1" thickBot="1" x14ac:dyDescent="0.2">
      <c r="B14" s="171"/>
      <c r="C14" s="195"/>
      <c r="D14" s="173"/>
      <c r="E14" s="223" t="s">
        <v>185</v>
      </c>
      <c r="F14" s="173"/>
      <c r="G14" s="225" t="s">
        <v>184</v>
      </c>
      <c r="H14" s="173"/>
      <c r="I14" s="229" t="s">
        <v>0</v>
      </c>
      <c r="J14" s="230" t="s">
        <v>0</v>
      </c>
      <c r="K14" s="173"/>
      <c r="L14" s="218" t="s">
        <v>183</v>
      </c>
      <c r="M14" s="173"/>
      <c r="N14" s="248" t="s">
        <v>182</v>
      </c>
      <c r="O14" s="168"/>
    </row>
    <row r="15" spans="1:150" ht="43" thickBot="1" x14ac:dyDescent="0.2">
      <c r="B15" s="171"/>
      <c r="C15" s="182"/>
      <c r="D15" s="169"/>
      <c r="E15" s="182" t="s">
        <v>181</v>
      </c>
      <c r="F15" s="169"/>
      <c r="G15" s="170" t="s">
        <v>180</v>
      </c>
      <c r="H15" s="169"/>
      <c r="I15" s="231" t="s">
        <v>0</v>
      </c>
      <c r="J15" s="232"/>
      <c r="K15" s="169"/>
      <c r="L15" s="182" t="s">
        <v>179</v>
      </c>
      <c r="M15" s="169"/>
      <c r="N15" s="249" t="s">
        <v>178</v>
      </c>
      <c r="O15" s="168"/>
    </row>
    <row r="16" spans="1:150" ht="5" customHeight="1" thickBot="1" x14ac:dyDescent="0.2">
      <c r="B16" s="171"/>
      <c r="C16" s="221"/>
      <c r="D16" s="177"/>
      <c r="E16" s="178"/>
      <c r="F16" s="177"/>
      <c r="G16" s="178"/>
      <c r="H16" s="177"/>
      <c r="I16" s="209"/>
      <c r="J16" s="210" t="s">
        <v>0</v>
      </c>
      <c r="K16" s="177"/>
      <c r="L16" s="178"/>
      <c r="M16" s="177"/>
      <c r="N16" s="250"/>
      <c r="O16" s="168"/>
    </row>
    <row r="17" spans="2:15" ht="72" thickTop="1" thickBot="1" x14ac:dyDescent="0.2">
      <c r="B17" s="171"/>
      <c r="C17" s="192" t="s">
        <v>177</v>
      </c>
      <c r="D17" s="191"/>
      <c r="E17" s="192" t="s">
        <v>213</v>
      </c>
      <c r="F17" s="191"/>
      <c r="G17" s="192" t="s">
        <v>176</v>
      </c>
      <c r="H17" s="191"/>
      <c r="I17" s="233" t="s">
        <v>0</v>
      </c>
      <c r="J17" s="234" t="s">
        <v>0</v>
      </c>
      <c r="K17" s="191"/>
      <c r="L17" s="192" t="s">
        <v>175</v>
      </c>
      <c r="M17" s="191"/>
      <c r="N17" s="251" t="s">
        <v>174</v>
      </c>
      <c r="O17" s="168"/>
    </row>
    <row r="18" spans="2:15" ht="57" customHeight="1" thickBot="1" x14ac:dyDescent="0.2">
      <c r="B18" s="171"/>
      <c r="C18" s="172"/>
      <c r="D18" s="222"/>
      <c r="E18" s="172" t="s">
        <v>173</v>
      </c>
      <c r="F18" s="222"/>
      <c r="G18" s="172" t="s">
        <v>172</v>
      </c>
      <c r="H18" s="222"/>
      <c r="I18" s="235" t="s">
        <v>0</v>
      </c>
      <c r="J18" s="236" t="s">
        <v>0</v>
      </c>
      <c r="K18" s="222"/>
      <c r="L18" s="172" t="s">
        <v>171</v>
      </c>
      <c r="M18" s="222"/>
      <c r="N18" s="252" t="s">
        <v>170</v>
      </c>
      <c r="O18" s="168"/>
    </row>
    <row r="19" spans="2:15" ht="57" customHeight="1" thickTop="1" thickBot="1" x14ac:dyDescent="0.2">
      <c r="B19" s="171"/>
      <c r="C19" s="180"/>
      <c r="D19" s="177"/>
      <c r="E19" s="224" t="s">
        <v>169</v>
      </c>
      <c r="F19" s="177"/>
      <c r="G19" s="194" t="s">
        <v>214</v>
      </c>
      <c r="H19" s="177"/>
      <c r="I19" s="193" t="s">
        <v>0</v>
      </c>
      <c r="J19" s="237" t="s">
        <v>0</v>
      </c>
      <c r="K19" s="177"/>
      <c r="L19" s="219"/>
      <c r="M19" s="177"/>
      <c r="N19" s="253"/>
      <c r="O19" s="168"/>
    </row>
    <row r="20" spans="2:15" ht="8" customHeight="1" thickTop="1" thickBot="1" x14ac:dyDescent="0.2">
      <c r="B20" s="171"/>
      <c r="C20" s="221"/>
      <c r="D20" s="177"/>
      <c r="E20" s="178"/>
      <c r="F20" s="177"/>
      <c r="G20" s="178"/>
      <c r="H20" s="177"/>
      <c r="I20" s="209" t="s">
        <v>0</v>
      </c>
      <c r="J20" s="210"/>
      <c r="K20" s="177"/>
      <c r="L20" s="178"/>
      <c r="M20" s="177"/>
      <c r="N20" s="250"/>
      <c r="O20" s="168"/>
    </row>
    <row r="21" spans="2:15" ht="44" thickTop="1" thickBot="1" x14ac:dyDescent="0.2">
      <c r="B21" s="171"/>
      <c r="C21" s="192" t="s">
        <v>168</v>
      </c>
      <c r="D21" s="191"/>
      <c r="E21" s="192" t="s">
        <v>167</v>
      </c>
      <c r="F21" s="191"/>
      <c r="G21" s="192" t="s">
        <v>166</v>
      </c>
      <c r="H21" s="191"/>
      <c r="I21" s="211" t="s">
        <v>0</v>
      </c>
      <c r="J21" s="212" t="s">
        <v>128</v>
      </c>
      <c r="K21" s="191"/>
      <c r="L21" s="192" t="s">
        <v>165</v>
      </c>
      <c r="M21" s="191"/>
      <c r="N21" s="251" t="s">
        <v>164</v>
      </c>
      <c r="O21" s="168"/>
    </row>
    <row r="22" spans="2:15" ht="57" thickBot="1" x14ac:dyDescent="0.2">
      <c r="B22" s="171"/>
      <c r="C22" s="182" t="s">
        <v>163</v>
      </c>
      <c r="D22" s="169"/>
      <c r="E22" s="190" t="s">
        <v>162</v>
      </c>
      <c r="F22" s="169"/>
      <c r="G22" s="175" t="s">
        <v>161</v>
      </c>
      <c r="H22" s="169"/>
      <c r="I22" s="189" t="s">
        <v>0</v>
      </c>
      <c r="J22" s="267" t="s">
        <v>128</v>
      </c>
      <c r="K22" s="169"/>
      <c r="L22" s="175" t="s">
        <v>160</v>
      </c>
      <c r="M22" s="169"/>
      <c r="N22" s="175" t="s">
        <v>151</v>
      </c>
      <c r="O22" s="168"/>
    </row>
    <row r="23" spans="2:15" ht="47" customHeight="1" thickBot="1" x14ac:dyDescent="0.2">
      <c r="B23" s="171"/>
      <c r="C23" s="175"/>
      <c r="D23" s="169"/>
      <c r="E23" s="175" t="s">
        <v>159</v>
      </c>
      <c r="F23" s="169"/>
      <c r="G23" s="175" t="s">
        <v>222</v>
      </c>
      <c r="H23" s="169"/>
      <c r="I23" s="188" t="s">
        <v>0</v>
      </c>
      <c r="J23" s="213" t="s">
        <v>147</v>
      </c>
      <c r="K23" s="169"/>
      <c r="L23" s="175" t="s">
        <v>158</v>
      </c>
      <c r="M23" s="169"/>
      <c r="N23" s="175" t="s">
        <v>157</v>
      </c>
      <c r="O23" s="168"/>
    </row>
    <row r="24" spans="2:15" ht="43" thickBot="1" x14ac:dyDescent="0.2">
      <c r="B24" s="171"/>
      <c r="C24" s="175"/>
      <c r="D24" s="169"/>
      <c r="E24" s="175" t="s">
        <v>159</v>
      </c>
      <c r="F24" s="169"/>
      <c r="G24" s="175" t="s">
        <v>223</v>
      </c>
      <c r="H24" s="169"/>
      <c r="I24" s="188" t="s">
        <v>0</v>
      </c>
      <c r="J24" s="213" t="s">
        <v>147</v>
      </c>
      <c r="K24" s="169"/>
      <c r="L24" s="175" t="s">
        <v>158</v>
      </c>
      <c r="M24" s="169"/>
      <c r="N24" s="175" t="s">
        <v>157</v>
      </c>
      <c r="O24" s="168"/>
    </row>
    <row r="25" spans="2:15" ht="67" thickBot="1" x14ac:dyDescent="0.2">
      <c r="B25" s="171"/>
      <c r="C25" s="186" t="s">
        <v>150</v>
      </c>
      <c r="D25" s="169"/>
      <c r="E25" s="187" t="s">
        <v>156</v>
      </c>
      <c r="F25" s="169"/>
      <c r="G25" s="185" t="s">
        <v>155</v>
      </c>
      <c r="H25" s="169"/>
      <c r="I25" s="214" t="s">
        <v>0</v>
      </c>
      <c r="J25" s="184" t="s">
        <v>128</v>
      </c>
      <c r="K25" s="169"/>
      <c r="L25" s="186" t="s">
        <v>154</v>
      </c>
      <c r="M25" s="169"/>
      <c r="N25" s="254" t="s">
        <v>153</v>
      </c>
      <c r="O25" s="168"/>
    </row>
    <row r="26" spans="2:15" ht="57" thickBot="1" x14ac:dyDescent="0.2">
      <c r="B26" s="171"/>
      <c r="C26" s="186"/>
      <c r="D26" s="169"/>
      <c r="E26" s="186" t="s">
        <v>215</v>
      </c>
      <c r="F26" s="169"/>
      <c r="G26" s="185" t="s">
        <v>224</v>
      </c>
      <c r="H26" s="169"/>
      <c r="I26" s="214" t="s">
        <v>0</v>
      </c>
      <c r="J26" s="184" t="s">
        <v>147</v>
      </c>
      <c r="K26" s="169"/>
      <c r="L26" s="186" t="s">
        <v>152</v>
      </c>
      <c r="M26" s="169"/>
      <c r="N26" s="255" t="s">
        <v>151</v>
      </c>
      <c r="O26" s="168"/>
    </row>
    <row r="27" spans="2:15" ht="64" customHeight="1" thickBot="1" x14ac:dyDescent="0.2">
      <c r="B27" s="171"/>
      <c r="C27" s="186"/>
      <c r="D27" s="169"/>
      <c r="E27" s="186" t="s">
        <v>215</v>
      </c>
      <c r="F27" s="169"/>
      <c r="G27" s="185" t="s">
        <v>225</v>
      </c>
      <c r="H27" s="169"/>
      <c r="I27" s="214" t="s">
        <v>0</v>
      </c>
      <c r="J27" s="184" t="s">
        <v>147</v>
      </c>
      <c r="K27" s="169"/>
      <c r="L27" s="186" t="s">
        <v>152</v>
      </c>
      <c r="M27" s="169"/>
      <c r="N27" s="255" t="s">
        <v>151</v>
      </c>
      <c r="O27" s="168"/>
    </row>
    <row r="28" spans="2:15" ht="70" customHeight="1" thickBot="1" x14ac:dyDescent="0.2">
      <c r="B28" s="171"/>
      <c r="C28" s="182" t="s">
        <v>150</v>
      </c>
      <c r="D28" s="169"/>
      <c r="E28" s="183" t="s">
        <v>149</v>
      </c>
      <c r="F28" s="169"/>
      <c r="G28" s="175" t="s">
        <v>216</v>
      </c>
      <c r="H28" s="169"/>
      <c r="I28" s="215" t="s">
        <v>0</v>
      </c>
      <c r="J28" s="267" t="s">
        <v>128</v>
      </c>
      <c r="K28" s="169"/>
      <c r="L28" s="182" t="s">
        <v>148</v>
      </c>
      <c r="M28" s="169"/>
      <c r="N28" s="179" t="s">
        <v>145</v>
      </c>
      <c r="O28" s="168"/>
    </row>
    <row r="29" spans="2:15" ht="74" customHeight="1" thickBot="1" x14ac:dyDescent="0.2">
      <c r="B29" s="171"/>
      <c r="C29" s="182"/>
      <c r="D29" s="169"/>
      <c r="E29" s="175" t="s">
        <v>217</v>
      </c>
      <c r="F29" s="169"/>
      <c r="G29" s="170" t="s">
        <v>226</v>
      </c>
      <c r="H29" s="169"/>
      <c r="I29" s="181" t="s">
        <v>0</v>
      </c>
      <c r="J29" s="267" t="s">
        <v>147</v>
      </c>
      <c r="K29" s="169"/>
      <c r="L29" s="175" t="s">
        <v>146</v>
      </c>
      <c r="M29" s="169"/>
      <c r="N29" s="179" t="s">
        <v>145</v>
      </c>
      <c r="O29" s="168"/>
    </row>
    <row r="30" spans="2:15" ht="86" thickBot="1" x14ac:dyDescent="0.2">
      <c r="B30" s="171"/>
      <c r="C30" s="175"/>
      <c r="D30" s="169"/>
      <c r="E30" s="180" t="s">
        <v>217</v>
      </c>
      <c r="F30" s="169"/>
      <c r="G30" s="170" t="s">
        <v>227</v>
      </c>
      <c r="H30" s="169"/>
      <c r="I30" s="208" t="s">
        <v>0</v>
      </c>
      <c r="J30" s="267" t="s">
        <v>147</v>
      </c>
      <c r="K30" s="169"/>
      <c r="L30" s="175" t="s">
        <v>146</v>
      </c>
      <c r="M30" s="169"/>
      <c r="N30" s="179" t="s">
        <v>145</v>
      </c>
      <c r="O30" s="168"/>
    </row>
    <row r="31" spans="2:15" ht="5" customHeight="1" thickBot="1" x14ac:dyDescent="0.2">
      <c r="B31" s="171"/>
      <c r="C31" s="221"/>
      <c r="D31" s="177"/>
      <c r="E31" s="178"/>
      <c r="F31" s="177"/>
      <c r="G31" s="178"/>
      <c r="H31" s="177"/>
      <c r="I31" s="216"/>
      <c r="J31" s="217"/>
      <c r="K31" s="177"/>
      <c r="L31" s="178"/>
      <c r="M31" s="177"/>
      <c r="N31" s="250"/>
      <c r="O31" s="168"/>
    </row>
    <row r="32" spans="2:15" ht="57" customHeight="1" thickBot="1" x14ac:dyDescent="0.2">
      <c r="B32" s="171"/>
      <c r="C32" s="176" t="s">
        <v>144</v>
      </c>
      <c r="D32" s="169"/>
      <c r="E32" s="176" t="s">
        <v>143</v>
      </c>
      <c r="F32" s="169"/>
      <c r="G32" s="176" t="s">
        <v>142</v>
      </c>
      <c r="H32" s="169"/>
      <c r="I32" s="238" t="s">
        <v>0</v>
      </c>
      <c r="J32" s="239" t="s">
        <v>0</v>
      </c>
      <c r="K32" s="169"/>
      <c r="L32" s="176" t="s">
        <v>138</v>
      </c>
      <c r="M32" s="169"/>
      <c r="N32" s="256" t="s">
        <v>137</v>
      </c>
      <c r="O32" s="168"/>
    </row>
    <row r="33" spans="2:15" ht="57" customHeight="1" thickBot="1" x14ac:dyDescent="0.2">
      <c r="B33" s="171"/>
      <c r="C33" s="175"/>
      <c r="D33" s="169"/>
      <c r="E33" s="175" t="s">
        <v>141</v>
      </c>
      <c r="F33" s="169"/>
      <c r="G33" s="175" t="s">
        <v>140</v>
      </c>
      <c r="H33" s="169"/>
      <c r="I33" s="215" t="s">
        <v>0</v>
      </c>
      <c r="J33" s="240" t="s">
        <v>0</v>
      </c>
      <c r="K33" s="169"/>
      <c r="L33" s="175" t="s">
        <v>138</v>
      </c>
      <c r="M33" s="169"/>
      <c r="N33" s="257" t="s">
        <v>137</v>
      </c>
      <c r="O33" s="168"/>
    </row>
    <row r="34" spans="2:15" ht="60" customHeight="1" thickBot="1" x14ac:dyDescent="0.2">
      <c r="B34" s="171"/>
      <c r="C34" s="175" t="s">
        <v>0</v>
      </c>
      <c r="D34" s="169" t="s">
        <v>0</v>
      </c>
      <c r="E34" s="175" t="s">
        <v>139</v>
      </c>
      <c r="F34" s="169"/>
      <c r="G34" s="175" t="s">
        <v>219</v>
      </c>
      <c r="H34" s="169"/>
      <c r="I34" s="215" t="s">
        <v>0</v>
      </c>
      <c r="J34" s="240" t="s">
        <v>0</v>
      </c>
      <c r="K34" s="169"/>
      <c r="L34" s="175" t="s">
        <v>138</v>
      </c>
      <c r="M34" s="169"/>
      <c r="N34" s="257" t="s">
        <v>137</v>
      </c>
      <c r="O34" s="168"/>
    </row>
    <row r="35" spans="2:15" ht="60" customHeight="1" thickBot="1" x14ac:dyDescent="0.2">
      <c r="B35" s="171"/>
      <c r="C35" s="220"/>
      <c r="D35" s="173"/>
      <c r="E35" s="220" t="s">
        <v>136</v>
      </c>
      <c r="F35" s="173"/>
      <c r="G35" s="174" t="s">
        <v>135</v>
      </c>
      <c r="H35" s="173"/>
      <c r="I35" s="241" t="s">
        <v>0</v>
      </c>
      <c r="J35" s="242" t="s">
        <v>0</v>
      </c>
      <c r="K35" s="173"/>
      <c r="L35" s="220" t="s">
        <v>134</v>
      </c>
      <c r="M35" s="173"/>
      <c r="N35" s="258" t="s">
        <v>133</v>
      </c>
      <c r="O35" s="168"/>
    </row>
    <row r="36" spans="2:15" ht="111" thickBot="1" x14ac:dyDescent="0.2">
      <c r="B36" s="171"/>
      <c r="C36" s="182"/>
      <c r="D36" s="169"/>
      <c r="E36" s="182" t="s">
        <v>132</v>
      </c>
      <c r="F36" s="169"/>
      <c r="G36" s="170" t="s">
        <v>131</v>
      </c>
      <c r="H36" s="169"/>
      <c r="I36" s="243" t="s">
        <v>0</v>
      </c>
      <c r="J36" s="244" t="s">
        <v>0</v>
      </c>
      <c r="K36" s="169"/>
      <c r="L36" s="182" t="s">
        <v>218</v>
      </c>
      <c r="M36" s="169"/>
      <c r="N36" s="259" t="s">
        <v>130</v>
      </c>
      <c r="O36" s="168"/>
    </row>
    <row r="37" spans="2:15" ht="77" customHeight="1" thickBot="1" x14ac:dyDescent="0.2">
      <c r="B37" s="171"/>
      <c r="C37" s="182"/>
      <c r="D37" s="169"/>
      <c r="E37" s="182" t="s">
        <v>129</v>
      </c>
      <c r="F37" s="169"/>
      <c r="G37" s="172" t="s">
        <v>220</v>
      </c>
      <c r="H37" s="169"/>
      <c r="I37" s="243" t="s">
        <v>0</v>
      </c>
      <c r="J37" s="244" t="s">
        <v>128</v>
      </c>
      <c r="K37" s="169"/>
      <c r="L37" s="182" t="s">
        <v>127</v>
      </c>
      <c r="M37" s="169"/>
      <c r="N37" s="259" t="s">
        <v>126</v>
      </c>
      <c r="O37" s="168"/>
    </row>
    <row r="38" spans="2:15" ht="66" thickBot="1" x14ac:dyDescent="0.2">
      <c r="B38" s="171"/>
      <c r="C38" s="172"/>
      <c r="D38" s="169"/>
      <c r="E38" s="172" t="s">
        <v>125</v>
      </c>
      <c r="F38" s="169"/>
      <c r="G38" s="226" t="s">
        <v>221</v>
      </c>
      <c r="H38" s="169"/>
      <c r="I38" s="245" t="s">
        <v>0</v>
      </c>
      <c r="J38" s="246" t="s">
        <v>0</v>
      </c>
      <c r="K38" s="169"/>
      <c r="L38" s="172" t="s">
        <v>124</v>
      </c>
      <c r="M38" s="169"/>
      <c r="N38" s="260" t="s">
        <v>123</v>
      </c>
      <c r="O38" s="168"/>
    </row>
    <row r="39" spans="2:15" ht="5" customHeight="1" thickTop="1" thickBot="1" x14ac:dyDescent="0.2">
      <c r="B39" s="167"/>
      <c r="C39" s="165"/>
      <c r="D39" s="165"/>
      <c r="E39" s="165"/>
      <c r="F39" s="165"/>
      <c r="G39" s="165"/>
      <c r="H39" s="165"/>
      <c r="I39" s="266">
        <v>2.5432349949135302E-2</v>
      </c>
      <c r="J39" s="166">
        <v>1.34</v>
      </c>
      <c r="K39" s="165"/>
      <c r="L39" s="165"/>
      <c r="M39" s="165"/>
      <c r="N39" s="165"/>
      <c r="O39" s="164"/>
    </row>
    <row r="40" spans="2:15" ht="14" thickTop="1" x14ac:dyDescent="0.15">
      <c r="C40" s="163"/>
      <c r="D40" s="163"/>
      <c r="E40" s="163"/>
      <c r="F40" s="163"/>
      <c r="G40" s="163"/>
      <c r="H40" s="163"/>
      <c r="I40" s="163"/>
      <c r="J40" s="163"/>
      <c r="K40" s="163"/>
      <c r="L40" s="163"/>
      <c r="M40" s="163"/>
      <c r="N40" s="163"/>
      <c r="O40" s="163"/>
    </row>
    <row r="41" spans="2:15" x14ac:dyDescent="0.15">
      <c r="C41" s="163"/>
      <c r="D41" s="163"/>
      <c r="E41" s="163"/>
      <c r="F41" s="163"/>
      <c r="G41" s="163"/>
      <c r="H41" s="163"/>
      <c r="I41" s="163"/>
      <c r="J41" s="163"/>
      <c r="K41" s="163"/>
      <c r="L41" s="163"/>
      <c r="M41" s="163"/>
      <c r="N41" s="163"/>
      <c r="O41" s="163"/>
    </row>
    <row r="42" spans="2:15" x14ac:dyDescent="0.15">
      <c r="C42" s="163"/>
      <c r="D42" s="163"/>
      <c r="E42" s="163"/>
      <c r="F42" s="163"/>
      <c r="G42" s="163"/>
      <c r="H42" s="163"/>
      <c r="I42" s="163"/>
      <c r="J42" s="163"/>
      <c r="K42" s="163"/>
      <c r="L42" s="163"/>
      <c r="M42" s="163"/>
      <c r="N42" s="163"/>
      <c r="O42" s="163"/>
    </row>
    <row r="43" spans="2:15" x14ac:dyDescent="0.15">
      <c r="C43" s="163"/>
      <c r="D43" s="163"/>
      <c r="E43" s="163"/>
      <c r="F43" s="163"/>
      <c r="G43" s="163"/>
      <c r="H43" s="163"/>
      <c r="I43" s="163"/>
      <c r="J43" s="163"/>
      <c r="K43" s="163"/>
      <c r="L43" s="163"/>
      <c r="M43" s="163"/>
      <c r="N43" s="163"/>
      <c r="O43" s="163"/>
    </row>
    <row r="44" spans="2:15" x14ac:dyDescent="0.15">
      <c r="C44" s="163"/>
      <c r="D44" s="163"/>
      <c r="E44" s="163"/>
      <c r="F44" s="163"/>
      <c r="G44" s="163"/>
      <c r="H44" s="163"/>
      <c r="I44" s="163"/>
      <c r="J44" s="163"/>
      <c r="K44" s="163"/>
      <c r="L44" s="163"/>
      <c r="M44" s="163"/>
      <c r="N44" s="163"/>
      <c r="O44" s="163"/>
    </row>
    <row r="45" spans="2:15" x14ac:dyDescent="0.15">
      <c r="C45" s="163"/>
      <c r="D45" s="163"/>
      <c r="E45" s="163"/>
      <c r="F45" s="163"/>
      <c r="G45" s="163"/>
      <c r="H45" s="163"/>
      <c r="I45" s="163"/>
      <c r="J45" s="163"/>
      <c r="K45" s="163"/>
      <c r="L45" s="163"/>
      <c r="M45" s="163"/>
      <c r="N45" s="163"/>
      <c r="O45" s="163"/>
    </row>
    <row r="46" spans="2:15" x14ac:dyDescent="0.15">
      <c r="C46" s="163"/>
      <c r="D46" s="163"/>
      <c r="E46" s="163"/>
      <c r="F46" s="163"/>
      <c r="G46" s="163"/>
      <c r="H46" s="163"/>
      <c r="I46" s="163"/>
      <c r="J46" s="163"/>
      <c r="K46" s="163"/>
      <c r="L46" s="163"/>
      <c r="M46" s="163"/>
      <c r="N46" s="163"/>
      <c r="O46" s="163"/>
    </row>
    <row r="47" spans="2:15" x14ac:dyDescent="0.15">
      <c r="C47" s="163"/>
      <c r="D47" s="163"/>
      <c r="E47" s="163"/>
      <c r="F47" s="163"/>
      <c r="G47" s="163"/>
      <c r="H47" s="163"/>
      <c r="I47" s="163"/>
      <c r="J47" s="163"/>
      <c r="K47" s="163"/>
      <c r="L47" s="163"/>
      <c r="M47" s="163"/>
      <c r="N47" s="163"/>
      <c r="O47" s="163"/>
    </row>
    <row r="48" spans="2:15" x14ac:dyDescent="0.15">
      <c r="C48" s="163"/>
      <c r="D48" s="163"/>
      <c r="E48" s="163"/>
      <c r="F48" s="163"/>
      <c r="G48" s="163"/>
      <c r="H48" s="163"/>
      <c r="I48" s="163"/>
      <c r="J48" s="163"/>
      <c r="K48" s="163"/>
      <c r="L48" s="163"/>
      <c r="M48" s="163"/>
      <c r="N48" s="163"/>
      <c r="O48" s="163"/>
    </row>
    <row r="49" spans="3:15" x14ac:dyDescent="0.15">
      <c r="C49" s="163"/>
      <c r="D49" s="163"/>
      <c r="E49" s="163"/>
      <c r="F49" s="163"/>
      <c r="G49" s="163"/>
      <c r="H49" s="163"/>
      <c r="I49" s="163"/>
      <c r="J49" s="163"/>
      <c r="K49" s="163"/>
      <c r="L49" s="163"/>
      <c r="M49" s="163"/>
      <c r="N49" s="163"/>
      <c r="O49" s="163"/>
    </row>
    <row r="50" spans="3:15" x14ac:dyDescent="0.15">
      <c r="C50" s="163"/>
      <c r="D50" s="163"/>
      <c r="E50" s="163"/>
      <c r="F50" s="163"/>
      <c r="G50" s="163"/>
      <c r="H50" s="163"/>
      <c r="I50" s="163"/>
      <c r="J50" s="163"/>
      <c r="K50" s="163"/>
      <c r="L50" s="163"/>
      <c r="M50" s="163"/>
      <c r="N50" s="163"/>
      <c r="O50" s="163"/>
    </row>
    <row r="51" spans="3:15" x14ac:dyDescent="0.15">
      <c r="C51" s="163"/>
      <c r="D51" s="163"/>
      <c r="E51" s="163"/>
      <c r="F51" s="163"/>
      <c r="G51" s="163"/>
      <c r="H51" s="163"/>
      <c r="I51" s="163"/>
      <c r="J51" s="163"/>
      <c r="K51" s="163"/>
      <c r="L51" s="163"/>
      <c r="M51" s="163"/>
      <c r="N51" s="163"/>
      <c r="O51" s="163"/>
    </row>
    <row r="52" spans="3:15" x14ac:dyDescent="0.15">
      <c r="C52" s="163"/>
      <c r="D52" s="163"/>
      <c r="E52" s="163"/>
      <c r="F52" s="163"/>
      <c r="G52" s="163"/>
      <c r="H52" s="163"/>
      <c r="I52" s="163"/>
      <c r="J52" s="163"/>
      <c r="K52" s="163"/>
      <c r="L52" s="163"/>
      <c r="M52" s="163"/>
      <c r="N52" s="163"/>
      <c r="O52" s="163"/>
    </row>
    <row r="53" spans="3:15" x14ac:dyDescent="0.15">
      <c r="N53" s="163"/>
    </row>
    <row r="58" spans="3:15" x14ac:dyDescent="0.15">
      <c r="I58" s="162"/>
      <c r="J58" s="162"/>
    </row>
    <row r="59" spans="3:15" x14ac:dyDescent="0.15">
      <c r="I59" s="162"/>
      <c r="J59" s="162"/>
    </row>
    <row r="60" spans="3:15" x14ac:dyDescent="0.15">
      <c r="I60" s="162"/>
      <c r="J60" s="162"/>
    </row>
    <row r="61" spans="3:15" x14ac:dyDescent="0.15">
      <c r="I61" s="162"/>
      <c r="J61" s="162"/>
    </row>
    <row r="62" spans="3:15" x14ac:dyDescent="0.15">
      <c r="I62" s="162"/>
      <c r="J62" s="162"/>
    </row>
    <row r="63" spans="3:15" x14ac:dyDescent="0.15">
      <c r="I63" s="162"/>
      <c r="J63" s="162"/>
    </row>
    <row r="64" spans="3:15" x14ac:dyDescent="0.15">
      <c r="I64" s="162"/>
      <c r="J64" s="162"/>
    </row>
    <row r="65" spans="9:10" x14ac:dyDescent="0.15">
      <c r="I65" s="162"/>
      <c r="J65" s="162"/>
    </row>
    <row r="66" spans="9:10" x14ac:dyDescent="0.15">
      <c r="I66" s="162"/>
      <c r="J66" s="162"/>
    </row>
    <row r="67" spans="9:10" x14ac:dyDescent="0.15">
      <c r="I67" s="162"/>
      <c r="J67" s="162"/>
    </row>
    <row r="68" spans="9:10" x14ac:dyDescent="0.15">
      <c r="I68" s="162"/>
      <c r="J68" s="162"/>
    </row>
    <row r="69" spans="9:10" x14ac:dyDescent="0.15">
      <c r="I69" s="162"/>
      <c r="J69" s="162"/>
    </row>
    <row r="70" spans="9:10" x14ac:dyDescent="0.15">
      <c r="I70" s="162"/>
      <c r="J70" s="162"/>
    </row>
    <row r="71" spans="9:10" x14ac:dyDescent="0.15">
      <c r="I71" s="162"/>
      <c r="J71" s="162"/>
    </row>
    <row r="72" spans="9:10" x14ac:dyDescent="0.15">
      <c r="I72" s="162"/>
      <c r="J72" s="162"/>
    </row>
    <row r="73" spans="9:10" x14ac:dyDescent="0.15">
      <c r="I73" s="162"/>
      <c r="J73" s="162"/>
    </row>
    <row r="74" spans="9:10" x14ac:dyDescent="0.15">
      <c r="I74" s="162"/>
      <c r="J74" s="162"/>
    </row>
    <row r="75" spans="9:10" x14ac:dyDescent="0.15">
      <c r="I75" s="162"/>
      <c r="J75" s="162"/>
    </row>
    <row r="76" spans="9:10" x14ac:dyDescent="0.15">
      <c r="I76" s="162"/>
      <c r="J76" s="162"/>
    </row>
    <row r="77" spans="9:10" x14ac:dyDescent="0.15">
      <c r="I77" s="162"/>
      <c r="J77" s="162"/>
    </row>
    <row r="78" spans="9:10" x14ac:dyDescent="0.15">
      <c r="I78" s="162"/>
      <c r="J78" s="162"/>
    </row>
    <row r="79" spans="9:10" x14ac:dyDescent="0.15">
      <c r="I79" s="162"/>
      <c r="J79" s="162"/>
    </row>
    <row r="80" spans="9:10" x14ac:dyDescent="0.15">
      <c r="I80" s="162"/>
      <c r="J80" s="162"/>
    </row>
    <row r="81" spans="9:10" x14ac:dyDescent="0.15">
      <c r="I81" s="162"/>
      <c r="J81" s="162"/>
    </row>
    <row r="82" spans="9:10" x14ac:dyDescent="0.15">
      <c r="I82" s="162"/>
      <c r="J82" s="162"/>
    </row>
    <row r="83" spans="9:10" x14ac:dyDescent="0.15">
      <c r="I83" s="162"/>
      <c r="J83" s="162"/>
    </row>
    <row r="84" spans="9:10" x14ac:dyDescent="0.15">
      <c r="I84" s="162"/>
      <c r="J84" s="162"/>
    </row>
    <row r="85" spans="9:10" x14ac:dyDescent="0.15">
      <c r="I85" s="162"/>
      <c r="J85" s="162"/>
    </row>
    <row r="86" spans="9:10" x14ac:dyDescent="0.15">
      <c r="I86" s="162"/>
      <c r="J86" s="162"/>
    </row>
    <row r="87" spans="9:10" x14ac:dyDescent="0.15">
      <c r="I87" s="162"/>
      <c r="J87" s="162"/>
    </row>
    <row r="88" spans="9:10" x14ac:dyDescent="0.15">
      <c r="I88" s="162"/>
      <c r="J88" s="162"/>
    </row>
    <row r="89" spans="9:10" x14ac:dyDescent="0.15">
      <c r="I89" s="162"/>
      <c r="J89" s="162"/>
    </row>
    <row r="90" spans="9:10" x14ac:dyDescent="0.15">
      <c r="I90" s="162"/>
      <c r="J90" s="162"/>
    </row>
    <row r="91" spans="9:10" x14ac:dyDescent="0.15">
      <c r="I91" s="162"/>
      <c r="J91" s="162"/>
    </row>
    <row r="92" spans="9:10" x14ac:dyDescent="0.15">
      <c r="I92" s="162"/>
      <c r="J92" s="162"/>
    </row>
    <row r="93" spans="9:10" x14ac:dyDescent="0.15">
      <c r="I93" s="162"/>
      <c r="J93" s="162"/>
    </row>
    <row r="94" spans="9:10" x14ac:dyDescent="0.15">
      <c r="I94" s="162"/>
      <c r="J94" s="162"/>
    </row>
    <row r="95" spans="9:10" x14ac:dyDescent="0.15">
      <c r="I95" s="162"/>
      <c r="J95" s="162"/>
    </row>
    <row r="96" spans="9:10" x14ac:dyDescent="0.15">
      <c r="I96" s="162"/>
      <c r="J96" s="162"/>
    </row>
    <row r="97" spans="9:10" x14ac:dyDescent="0.15">
      <c r="I97" s="162"/>
      <c r="J97" s="162"/>
    </row>
    <row r="98" spans="9:10" x14ac:dyDescent="0.15">
      <c r="I98" s="162"/>
      <c r="J98" s="162"/>
    </row>
    <row r="99" spans="9:10" x14ac:dyDescent="0.15">
      <c r="I99" s="162"/>
      <c r="J99" s="162"/>
    </row>
    <row r="100" spans="9:10" x14ac:dyDescent="0.15">
      <c r="I100" s="162"/>
      <c r="J100" s="162"/>
    </row>
    <row r="101" spans="9:10" x14ac:dyDescent="0.15">
      <c r="I101" s="162"/>
      <c r="J101" s="162"/>
    </row>
    <row r="102" spans="9:10" x14ac:dyDescent="0.15">
      <c r="I102" s="162"/>
      <c r="J102" s="162"/>
    </row>
    <row r="103" spans="9:10" x14ac:dyDescent="0.15">
      <c r="I103" s="162"/>
      <c r="J103" s="162"/>
    </row>
    <row r="104" spans="9:10" x14ac:dyDescent="0.15">
      <c r="I104" s="162"/>
      <c r="J104" s="162"/>
    </row>
    <row r="105" spans="9:10" x14ac:dyDescent="0.15">
      <c r="I105" s="162"/>
      <c r="J105" s="162"/>
    </row>
    <row r="106" spans="9:10" x14ac:dyDescent="0.15">
      <c r="I106" s="162"/>
      <c r="J106" s="162"/>
    </row>
    <row r="107" spans="9:10" x14ac:dyDescent="0.15">
      <c r="I107" s="162"/>
      <c r="J107" s="162"/>
    </row>
    <row r="108" spans="9:10" x14ac:dyDescent="0.15">
      <c r="I108" s="162"/>
      <c r="J108" s="162"/>
    </row>
    <row r="109" spans="9:10" x14ac:dyDescent="0.15">
      <c r="I109" s="162"/>
      <c r="J109" s="162"/>
    </row>
    <row r="110" spans="9:10" x14ac:dyDescent="0.15">
      <c r="I110" s="162"/>
      <c r="J110" s="162"/>
    </row>
    <row r="111" spans="9:10" x14ac:dyDescent="0.15">
      <c r="I111" s="162"/>
      <c r="J111" s="162"/>
    </row>
    <row r="112" spans="9:10" x14ac:dyDescent="0.15">
      <c r="I112" s="162"/>
      <c r="J112" s="162"/>
    </row>
    <row r="113" spans="9:10" x14ac:dyDescent="0.15">
      <c r="I113" s="162"/>
      <c r="J113" s="162"/>
    </row>
    <row r="114" spans="9:10" x14ac:dyDescent="0.15">
      <c r="I114" s="162"/>
      <c r="J114" s="162"/>
    </row>
    <row r="115" spans="9:10" x14ac:dyDescent="0.15">
      <c r="I115" s="162"/>
      <c r="J115" s="162"/>
    </row>
    <row r="116" spans="9:10" x14ac:dyDescent="0.15">
      <c r="I116" s="162"/>
      <c r="J116" s="162"/>
    </row>
    <row r="117" spans="9:10" x14ac:dyDescent="0.15">
      <c r="I117" s="162"/>
      <c r="J117" s="162"/>
    </row>
    <row r="118" spans="9:10" x14ac:dyDescent="0.15">
      <c r="I118" s="162"/>
      <c r="J118" s="162"/>
    </row>
    <row r="119" spans="9:10" x14ac:dyDescent="0.15">
      <c r="I119" s="162"/>
      <c r="J119" s="162"/>
    </row>
    <row r="120" spans="9:10" x14ac:dyDescent="0.15">
      <c r="I120" s="162"/>
      <c r="J120" s="162"/>
    </row>
    <row r="121" spans="9:10" x14ac:dyDescent="0.15">
      <c r="I121" s="162"/>
      <c r="J121" s="162"/>
    </row>
    <row r="122" spans="9:10" x14ac:dyDescent="0.15">
      <c r="I122" s="162"/>
      <c r="J122" s="162"/>
    </row>
    <row r="123" spans="9:10" x14ac:dyDescent="0.15">
      <c r="I123" s="162"/>
      <c r="J123" s="162"/>
    </row>
    <row r="124" spans="9:10" x14ac:dyDescent="0.15">
      <c r="I124" s="162"/>
      <c r="J124" s="162"/>
    </row>
    <row r="125" spans="9:10" x14ac:dyDescent="0.15">
      <c r="I125" s="162"/>
      <c r="J125" s="162"/>
    </row>
    <row r="126" spans="9:10" x14ac:dyDescent="0.15">
      <c r="I126" s="162"/>
      <c r="J126" s="162"/>
    </row>
    <row r="127" spans="9:10" x14ac:dyDescent="0.15">
      <c r="I127" s="162"/>
      <c r="J127" s="162"/>
    </row>
    <row r="128" spans="9:10" x14ac:dyDescent="0.15">
      <c r="I128" s="162"/>
      <c r="J128" s="162"/>
    </row>
    <row r="129" spans="9:10" x14ac:dyDescent="0.15">
      <c r="I129" s="162"/>
      <c r="J129" s="162"/>
    </row>
    <row r="130" spans="9:10" x14ac:dyDescent="0.15">
      <c r="I130" s="162"/>
      <c r="J130" s="162"/>
    </row>
    <row r="131" spans="9:10" x14ac:dyDescent="0.15">
      <c r="I131" s="162"/>
      <c r="J131" s="162"/>
    </row>
    <row r="132" spans="9:10" x14ac:dyDescent="0.15">
      <c r="I132" s="162"/>
      <c r="J132" s="162"/>
    </row>
    <row r="133" spans="9:10" x14ac:dyDescent="0.15">
      <c r="I133" s="162"/>
      <c r="J133" s="162"/>
    </row>
    <row r="134" spans="9:10" x14ac:dyDescent="0.15">
      <c r="I134" s="162"/>
      <c r="J134" s="162"/>
    </row>
    <row r="135" spans="9:10" x14ac:dyDescent="0.15">
      <c r="I135" s="162"/>
      <c r="J135" s="162"/>
    </row>
    <row r="136" spans="9:10" x14ac:dyDescent="0.15">
      <c r="I136" s="162"/>
      <c r="J136" s="162"/>
    </row>
    <row r="137" spans="9:10" x14ac:dyDescent="0.15">
      <c r="I137" s="162"/>
      <c r="J137" s="162"/>
    </row>
    <row r="138" spans="9:10" x14ac:dyDescent="0.15">
      <c r="I138" s="162"/>
      <c r="J138" s="162"/>
    </row>
    <row r="139" spans="9:10" x14ac:dyDescent="0.15">
      <c r="I139" s="162"/>
      <c r="J139" s="162"/>
    </row>
    <row r="140" spans="9:10" x14ac:dyDescent="0.15">
      <c r="I140" s="162"/>
      <c r="J140" s="162"/>
    </row>
    <row r="141" spans="9:10" x14ac:dyDescent="0.15">
      <c r="I141" s="162"/>
      <c r="J141" s="162"/>
    </row>
    <row r="142" spans="9:10" x14ac:dyDescent="0.15">
      <c r="I142" s="162"/>
      <c r="J142" s="162"/>
    </row>
    <row r="143" spans="9:10" x14ac:dyDescent="0.15">
      <c r="I143" s="162"/>
      <c r="J143" s="162"/>
    </row>
    <row r="144" spans="9:10" x14ac:dyDescent="0.15">
      <c r="I144" s="162"/>
      <c r="J144" s="162"/>
    </row>
    <row r="145" spans="9:10" x14ac:dyDescent="0.15">
      <c r="I145" s="162"/>
      <c r="J145" s="162"/>
    </row>
    <row r="146" spans="9:10" x14ac:dyDescent="0.15">
      <c r="I146" s="162"/>
      <c r="J146" s="162"/>
    </row>
    <row r="147" spans="9:10" x14ac:dyDescent="0.15">
      <c r="I147" s="162"/>
      <c r="J147" s="162"/>
    </row>
    <row r="148" spans="9:10" x14ac:dyDescent="0.15">
      <c r="I148" s="162"/>
      <c r="J148" s="162"/>
    </row>
    <row r="149" spans="9:10" x14ac:dyDescent="0.15">
      <c r="I149" s="162"/>
      <c r="J149" s="162"/>
    </row>
    <row r="150" spans="9:10" x14ac:dyDescent="0.15">
      <c r="I150" s="162"/>
      <c r="J150" s="162"/>
    </row>
    <row r="151" spans="9:10" x14ac:dyDescent="0.15">
      <c r="I151" s="162"/>
      <c r="J151" s="162"/>
    </row>
    <row r="152" spans="9:10" x14ac:dyDescent="0.15">
      <c r="I152" s="162"/>
      <c r="J152" s="162"/>
    </row>
    <row r="153" spans="9:10" x14ac:dyDescent="0.15">
      <c r="I153" s="162"/>
      <c r="J153" s="162"/>
    </row>
    <row r="154" spans="9:10" x14ac:dyDescent="0.15">
      <c r="I154" s="162"/>
      <c r="J154" s="162"/>
    </row>
    <row r="155" spans="9:10" x14ac:dyDescent="0.15">
      <c r="I155" s="162"/>
      <c r="J155" s="162"/>
    </row>
    <row r="156" spans="9:10" x14ac:dyDescent="0.15">
      <c r="I156" s="162"/>
      <c r="J156" s="162"/>
    </row>
    <row r="157" spans="9:10" x14ac:dyDescent="0.15">
      <c r="I157" s="162"/>
      <c r="J157" s="162"/>
    </row>
    <row r="158" spans="9:10" x14ac:dyDescent="0.15">
      <c r="I158" s="162"/>
      <c r="J158" s="162"/>
    </row>
    <row r="159" spans="9:10" x14ac:dyDescent="0.15">
      <c r="I159" s="162"/>
      <c r="J159" s="162"/>
    </row>
    <row r="160" spans="9:10" x14ac:dyDescent="0.15">
      <c r="I160" s="162"/>
      <c r="J160" s="162"/>
    </row>
    <row r="161" spans="9:10" x14ac:dyDescent="0.15">
      <c r="I161" s="162"/>
      <c r="J161" s="162"/>
    </row>
    <row r="162" spans="9:10" x14ac:dyDescent="0.15">
      <c r="I162" s="162"/>
      <c r="J162" s="162"/>
    </row>
    <row r="163" spans="9:10" x14ac:dyDescent="0.15">
      <c r="I163" s="162"/>
      <c r="J163" s="162"/>
    </row>
    <row r="164" spans="9:10" x14ac:dyDescent="0.15">
      <c r="I164" s="162"/>
      <c r="J164" s="162"/>
    </row>
    <row r="165" spans="9:10" x14ac:dyDescent="0.15">
      <c r="I165" s="162"/>
      <c r="J165" s="162"/>
    </row>
    <row r="166" spans="9:10" x14ac:dyDescent="0.15">
      <c r="I166" s="162"/>
      <c r="J166" s="162"/>
    </row>
    <row r="167" spans="9:10" x14ac:dyDescent="0.15">
      <c r="I167" s="162"/>
      <c r="J167" s="162"/>
    </row>
    <row r="168" spans="9:10" x14ac:dyDescent="0.15">
      <c r="I168" s="162"/>
      <c r="J168" s="162"/>
    </row>
    <row r="169" spans="9:10" x14ac:dyDescent="0.15">
      <c r="I169" s="162"/>
      <c r="J169" s="162"/>
    </row>
    <row r="170" spans="9:10" x14ac:dyDescent="0.15">
      <c r="I170" s="162"/>
      <c r="J170" s="162"/>
    </row>
    <row r="171" spans="9:10" x14ac:dyDescent="0.15">
      <c r="I171" s="162"/>
      <c r="J171" s="162"/>
    </row>
    <row r="172" spans="9:10" x14ac:dyDescent="0.15">
      <c r="I172" s="162"/>
      <c r="J172" s="162"/>
    </row>
    <row r="173" spans="9:10" x14ac:dyDescent="0.15">
      <c r="I173" s="162"/>
      <c r="J173" s="162"/>
    </row>
    <row r="174" spans="9:10" x14ac:dyDescent="0.15">
      <c r="I174" s="162"/>
      <c r="J174" s="162"/>
    </row>
    <row r="175" spans="9:10" x14ac:dyDescent="0.15">
      <c r="I175" s="162"/>
      <c r="J175" s="162"/>
    </row>
    <row r="176" spans="9:10" x14ac:dyDescent="0.15">
      <c r="I176" s="162"/>
      <c r="J176" s="162"/>
    </row>
    <row r="177" spans="9:10" x14ac:dyDescent="0.15">
      <c r="I177" s="162"/>
      <c r="J177" s="162"/>
    </row>
    <row r="178" spans="9:10" x14ac:dyDescent="0.15">
      <c r="I178" s="162"/>
      <c r="J178" s="162"/>
    </row>
    <row r="179" spans="9:10" x14ac:dyDescent="0.15">
      <c r="I179" s="162"/>
      <c r="J179" s="162"/>
    </row>
    <row r="180" spans="9:10" x14ac:dyDescent="0.15">
      <c r="I180" s="162"/>
      <c r="J180" s="162"/>
    </row>
    <row r="181" spans="9:10" x14ac:dyDescent="0.15">
      <c r="I181" s="162"/>
      <c r="J181" s="162"/>
    </row>
    <row r="182" spans="9:10" x14ac:dyDescent="0.15">
      <c r="I182" s="162"/>
      <c r="J182" s="162"/>
    </row>
    <row r="183" spans="9:10" x14ac:dyDescent="0.15">
      <c r="I183" s="162"/>
      <c r="J183" s="162"/>
    </row>
    <row r="184" spans="9:10" x14ac:dyDescent="0.15">
      <c r="I184" s="162"/>
      <c r="J184" s="162"/>
    </row>
    <row r="185" spans="9:10" x14ac:dyDescent="0.15">
      <c r="I185" s="162"/>
      <c r="J185" s="162"/>
    </row>
    <row r="186" spans="9:10" x14ac:dyDescent="0.15">
      <c r="I186" s="162"/>
      <c r="J186" s="162"/>
    </row>
  </sheetData>
  <sheetProtection algorithmName="SHA-512" hashValue="8vV/YC0sBzQqdpkfPrHgmW624FVQsUahUJr5W5grLHmuD/Ez82zPSwXa/q1MxuCtSli5eS4Ln/H4k0qORMJx8g==" saltValue="AzV/3mlQGLr/HeBymnIvGg==" spinCount="100000" sheet="1" objects="1" scenarios="1"/>
  <mergeCells count="10">
    <mergeCell ref="I7:I8"/>
    <mergeCell ref="J7:J8"/>
    <mergeCell ref="L7:L8"/>
    <mergeCell ref="I11:J11"/>
    <mergeCell ref="C2:G2"/>
    <mergeCell ref="C3:G3"/>
    <mergeCell ref="C4:G4"/>
    <mergeCell ref="C7:C8"/>
    <mergeCell ref="E7:E8"/>
    <mergeCell ref="G7:G8"/>
  </mergeCells>
  <pageMargins left="0.75" right="0.75" top="1" bottom="1" header="0.4921259845" footer="0.4921259845"/>
  <pageSetup paperSize="11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Bilan_d'ouverture</vt:lpstr>
      <vt:lpstr>État des Résultats</vt:lpstr>
      <vt:lpstr>Bilan_de_fermeture</vt:lpstr>
      <vt:lpstr>Tableau de trésorerie</vt:lpstr>
      <vt:lpstr>Ind. de performance</vt:lpstr>
      <vt:lpstr>'État des Résultats'!Zone_d_impression</vt:lpstr>
    </vt:vector>
  </TitlesOfParts>
  <Company>Groupe Sherpa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Microsoft Office User</cp:lastModifiedBy>
  <dcterms:created xsi:type="dcterms:W3CDTF">2017-01-20T12:52:44Z</dcterms:created>
  <dcterms:modified xsi:type="dcterms:W3CDTF">2023-02-19T15:59:41Z</dcterms:modified>
</cp:coreProperties>
</file>