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500" windowWidth="32760" windowHeight="16420" tabRatio="858" activeTab="0"/>
  </bookViews>
  <sheets>
    <sheet name="Calcul CmO et PmO" sheetId="1" r:id="rId1"/>
    <sheet name="Entrées_monde" sheetId="2" r:id="rId2"/>
    <sheet name="Salades et potages" sheetId="3" r:id="rId3"/>
    <sheet name="Burger et sandwich" sheetId="4" r:id="rId4"/>
    <sheet name="Pizza" sheetId="5" r:id="rId5"/>
    <sheet name="Les saveurs du monde" sheetId="6" r:id="rId6"/>
    <sheet name="Gâteries" sheetId="7" r:id="rId7"/>
  </sheets>
  <externalReferences>
    <externalReference r:id="rId10"/>
  </externalReferences>
  <definedNames>
    <definedName name="image1">#REF!</definedName>
  </definedNames>
  <calcPr fullCalcOnLoad="1"/>
</workbook>
</file>

<file path=xl/comments1.xml><?xml version="1.0" encoding="utf-8"?>
<comments xmlns="http://schemas.openxmlformats.org/spreadsheetml/2006/main">
  <authors>
    <author>Christian Latour</author>
  </authors>
  <commentList>
    <comment ref="E4"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<sst xmlns="http://schemas.openxmlformats.org/spreadsheetml/2006/main" count="334" uniqueCount="181">
  <si>
    <t xml:space="preserve"> </t>
  </si>
  <si>
    <t xml:space="preserve">Plateau asiatique  </t>
  </si>
  <si>
    <t>Tartare de bœuf angus à la thaï</t>
  </si>
  <si>
    <t>Tartare de saumon frais et sa mayonnaise au yuzu</t>
  </si>
  <si>
    <t>et croustilles.</t>
  </si>
  <si>
    <t>tobiko et escalade de croustilles.</t>
  </si>
  <si>
    <t xml:space="preserve">Tonkinoise </t>
  </si>
  <si>
    <t>Burger de la Louisiane</t>
  </si>
  <si>
    <t xml:space="preserve">Burger de saumon à la Japonaise </t>
  </si>
  <si>
    <t xml:space="preserve">Baguette végétarienne </t>
  </si>
  <si>
    <t xml:space="preserve">Hot dog à l'européenne </t>
  </si>
  <si>
    <t xml:space="preserve">Méditerranéenne </t>
  </si>
  <si>
    <t xml:space="preserve">Suédoise </t>
  </si>
  <si>
    <t xml:space="preserve">New Yorkaise </t>
  </si>
  <si>
    <t xml:space="preserve">Pad thaï au poulet </t>
  </si>
  <si>
    <t>Le Belge</t>
  </si>
  <si>
    <t>2 pers.</t>
  </si>
  <si>
    <t>1 pers.</t>
  </si>
  <si>
    <t>Marmite du jour</t>
  </si>
  <si>
    <t>Potages</t>
  </si>
  <si>
    <t>Pizzas</t>
  </si>
  <si>
    <t>Saveurs du monde</t>
  </si>
  <si>
    <t>Burgers et Sandwichs</t>
  </si>
  <si>
    <t>Mille feuilles de saumon fumé</t>
  </si>
  <si>
    <t>bacon, mozzarella, salade et tomate.</t>
  </si>
  <si>
    <t>légumes grillés et micro pousse.</t>
  </si>
  <si>
    <t>Burger Tex Mex</t>
  </si>
  <si>
    <t xml:space="preserve">Sandwich à la viande fumée </t>
  </si>
  <si>
    <t>Trio de saucisses</t>
  </si>
  <si>
    <t>Cassoulet de porc aux saveurs du Brésil</t>
  </si>
  <si>
    <t>légumes du marché et frites en verrine.</t>
  </si>
  <si>
    <t xml:space="preserve">Crevettes poêlées aux saveurs exotiques </t>
  </si>
  <si>
    <t>saumon frais coupé au couteau, yuzu, mayonnaise</t>
  </si>
  <si>
    <t xml:space="preserve">galette de soya grillé, mayonnaise au pesto de tomates séchées, </t>
  </si>
  <si>
    <t>filet de porc grillé, trilogie de saucisses, haricots, mirepoix</t>
  </si>
  <si>
    <t xml:space="preserve">crème composée d'un mélange de jaune d'œuf, de sucre </t>
  </si>
  <si>
    <t>pâte à pain savoureuse et croustillante, sauce maison</t>
  </si>
  <si>
    <t>saumon fumé, oignon, câpres et sa crème sure à l'aneth.</t>
  </si>
  <si>
    <t>pâte à pain savoureuse et croustillante, sauce maison,</t>
  </si>
  <si>
    <t xml:space="preserve">pâte à pain savoureuse et croustillante, pesto, </t>
  </si>
  <si>
    <t>repas</t>
  </si>
  <si>
    <t>entrée</t>
  </si>
  <si>
    <t>ouverture - adagio</t>
  </si>
  <si>
    <t>deuxième mouvement - largo</t>
  </si>
  <si>
    <t>troisième mouvement - scherzo</t>
  </si>
  <si>
    <t>deuxième mouvement - largo (la suite)</t>
  </si>
  <si>
    <t>Le monde des fromages</t>
  </si>
  <si>
    <t>la finale - presto</t>
  </si>
  <si>
    <t xml:space="preserve">sur laquelle on ajoute une couche de crème au mascarpone </t>
  </si>
  <si>
    <t xml:space="preserve">délicieux gâteau au chocolat fabriqué pour nous par un </t>
  </si>
  <si>
    <t>avec le pain et le vin, le fromage fait partie des aliments les</t>
  </si>
  <si>
    <t xml:space="preserve">plus anciens du monde. Né d'un besoin de conserver le lait, </t>
  </si>
  <si>
    <t xml:space="preserve">le fromage a connu, selon les techniques de fabrication, </t>
  </si>
  <si>
    <t xml:space="preserve">saveurs et des textures variées à l'extrême. </t>
  </si>
  <si>
    <t xml:space="preserve">les terroirs et les coutumes alimentaires, des formes, des </t>
  </si>
  <si>
    <t xml:space="preserve">base de pâte à biscuit imbibée de café espresso et de tia maria </t>
  </si>
  <si>
    <t>Poulet Général Tao</t>
  </si>
  <si>
    <t xml:space="preserve">saumon fumé servi sur chips de taro avec crème sure à l'aneth </t>
  </si>
  <si>
    <t>oignons, bière belle gueule rousse, bouillon de bœuf</t>
  </si>
  <si>
    <t>Salade Caesar</t>
  </si>
  <si>
    <t>Salade Nouvelle-France</t>
  </si>
  <si>
    <t>Salade Norvégienne</t>
  </si>
  <si>
    <t xml:space="preserve">laitue romaine, copeaux d'asiago, câpres, </t>
  </si>
  <si>
    <t xml:space="preserve">mesclun, saumon fumé, oignons, câpres, </t>
  </si>
  <si>
    <t xml:space="preserve">mesclun, poulet tiède, croûtons de brie fondu </t>
  </si>
  <si>
    <t>légumes poêlés, citronnelle et gingembre.</t>
  </si>
  <si>
    <t>satay de poulet, sauce aux arachides et lait de coco,</t>
  </si>
  <si>
    <t>Frites belges et mayonnaise à la cajun</t>
  </si>
  <si>
    <t>Nos burgers et sandwichs sont servis avec nos succulentes frites</t>
  </si>
  <si>
    <t>tomates concassées, olives Kalamata, oignon, origan frais ,</t>
  </si>
  <si>
    <r>
      <t xml:space="preserve">Salades     </t>
    </r>
    <r>
      <rPr>
        <sz val="12"/>
        <rFont val="Arial"/>
        <family val="2"/>
      </rPr>
      <t>premier mouvement - allégro</t>
    </r>
  </si>
  <si>
    <r>
      <t xml:space="preserve">Gâteries </t>
    </r>
    <r>
      <rPr>
        <b/>
        <sz val="10"/>
        <rFont val="Arial Black"/>
        <family val="2"/>
      </rPr>
      <t>juste</t>
    </r>
    <r>
      <rPr>
        <b/>
        <sz val="12"/>
        <rFont val="Arial Black"/>
        <family val="2"/>
      </rPr>
      <t xml:space="preserve"> pour </t>
    </r>
    <r>
      <rPr>
        <b/>
        <sz val="14"/>
        <rFont val="Arial Black"/>
        <family val="2"/>
      </rPr>
      <t xml:space="preserve">le </t>
    </r>
    <r>
      <rPr>
        <b/>
        <sz val="16"/>
        <rFont val="Arial Black"/>
        <family val="2"/>
      </rPr>
      <t>p</t>
    </r>
    <r>
      <rPr>
        <b/>
        <sz val="15"/>
        <rFont val="Arial Black"/>
        <family val="2"/>
      </rPr>
      <t>la</t>
    </r>
    <r>
      <rPr>
        <b/>
        <sz val="17"/>
        <rFont val="Arial Black"/>
        <family val="2"/>
      </rPr>
      <t>i</t>
    </r>
    <r>
      <rPr>
        <b/>
        <sz val="18"/>
        <rFont val="Arial Black"/>
        <family val="2"/>
      </rPr>
      <t>s</t>
    </r>
    <r>
      <rPr>
        <b/>
        <sz val="19"/>
        <rFont val="Arial Black"/>
        <family val="2"/>
      </rPr>
      <t>i</t>
    </r>
    <r>
      <rPr>
        <b/>
        <sz val="20"/>
        <rFont val="Arial Black"/>
        <family val="2"/>
      </rPr>
      <t>r</t>
    </r>
  </si>
  <si>
    <t>poulet, omelette, vermicelle de riz, échalotes vertes,</t>
  </si>
  <si>
    <t>bouillon de miso et mirin.</t>
  </si>
  <si>
    <t>poulet croustillant, vermicelle de riz et légumes thaï.</t>
  </si>
  <si>
    <t>saucisse allemande, saucisse merguez et saucisse de Toulouse,</t>
  </si>
  <si>
    <t>fromage mozzarella et feta.</t>
  </si>
  <si>
    <t xml:space="preserve">mozzarella, noisette de mascarpone, jambon san daniel </t>
  </si>
  <si>
    <t>et salade roquette.</t>
  </si>
  <si>
    <t>mozzarella et pepperoni.</t>
  </si>
  <si>
    <t>mozzarella, agrémentées d'aromate (origan) et d'ail.</t>
  </si>
  <si>
    <t>Mets italien très populaire, d'origine napolitaine, dont la formule</t>
  </si>
  <si>
    <t>mozzarella et basilic émincé dans l'huile.</t>
  </si>
  <si>
    <t>décide de créer une pizza spéciale. Il fait cuire sa pâte au four et</t>
  </si>
  <si>
    <t>la complète avec des tomates, du fromage de Mozzarella et du</t>
  </si>
  <si>
    <t>basilic frais (les couleurs du drapeau italien ; vert, blanc, et rouge).</t>
  </si>
  <si>
    <t>En juin 1889, pour honorer sa reine, le chef Raffaele Esposito</t>
  </si>
  <si>
    <t xml:space="preserve">Cette recette devient la pizza préférée de la reine Margherita. On </t>
  </si>
  <si>
    <t>le met préféré des italiens. La Margherita est maintenant servi</t>
  </si>
  <si>
    <t>partout à travers le monde.</t>
  </si>
  <si>
    <t>dit qu'à partir de ce jour la pizza (surtout la Margherita) est devenu</t>
  </si>
  <si>
    <t xml:space="preserve">Le mot pizza apparaît pour la première fois en 997 en latin </t>
  </si>
  <si>
    <t xml:space="preserve">médiéval le mot signifie alors «fouace», «galette».  C'est à </t>
  </si>
  <si>
    <t>Italienne (La Margherita)</t>
  </si>
  <si>
    <t>et aux œufs.</t>
  </si>
  <si>
    <t>pâtissier artisan.</t>
  </si>
  <si>
    <t>et de crème aromatisée au Bailey's.</t>
  </si>
  <si>
    <t>choix de fromage du jour.</t>
  </si>
  <si>
    <t>salade et tomate.</t>
  </si>
  <si>
    <t>câpres, salade et tomate.</t>
  </si>
  <si>
    <t>6 oz de bœuf fumé, moutarde et cornichon.</t>
  </si>
  <si>
    <t>saucisse allemande ou merguez, choucroute et frites.</t>
  </si>
  <si>
    <t>et salade.</t>
  </si>
  <si>
    <t xml:space="preserve">vinaigrette et croûtons maison. </t>
  </si>
  <si>
    <t>œuf et sa crème sure à l'aneth.</t>
  </si>
  <si>
    <t>et vinaigrette balsamique.</t>
  </si>
  <si>
    <t>selon l'inspiration du chef.</t>
  </si>
  <si>
    <t>servi avec croûton de fromage grillé.</t>
  </si>
  <si>
    <t>bol de frites avec sa mayonnaise maison.</t>
  </si>
  <si>
    <t>et tobiko.</t>
  </si>
  <si>
    <t>pour les kamikaze, ajoutez un foie gras poêlé pour 9</t>
  </si>
  <si>
    <t xml:space="preserve">bœuf angus coupé au couteau,  citronnelle hachée, kikomen, mirin </t>
  </si>
  <si>
    <t>dessert italien créé dans les années 1970. Le fond est une</t>
  </si>
  <si>
    <t xml:space="preserve">Hâtez-vous de succomber à la tentation… découvrez notre </t>
  </si>
  <si>
    <t>rouleaux impériaux et crevette géante dans sa tempura à la bière.</t>
  </si>
  <si>
    <t>pâte à pain garnie de tomates concassées additionnées de</t>
  </si>
  <si>
    <t xml:space="preserve">Naples au XVIe siècle que le mot est attesté avec son sens  </t>
  </si>
  <si>
    <t xml:space="preserve">actuel. </t>
  </si>
  <si>
    <t>6 oz de viande de bœuf vieillie durant 21 jours,</t>
  </si>
  <si>
    <t xml:space="preserve">bœuf angus coupé au couteau, citronnelle hachée, kikomen, mirin, </t>
  </si>
  <si>
    <t>crevettes géantes, ragoût de fruits exotiques, huile à la vanille de</t>
  </si>
  <si>
    <t>Madagascar et pépins de raisins, riz basmati et légumes du marché.</t>
  </si>
  <si>
    <t>accompagnée d'une sauce coureur des bois au porto,</t>
  </si>
  <si>
    <t>servi avec choucroute alsacienne et frites belges.</t>
  </si>
  <si>
    <t>pavé de saumon grillé, salsa de mangues, poivre vert de Madagascar</t>
  </si>
  <si>
    <t>Indienne</t>
  </si>
  <si>
    <t>de lime au curry rouge.</t>
  </si>
  <si>
    <t>mozzarella, poulet, concombre, noix épicées, huile d'olive et jus</t>
  </si>
  <si>
    <t>gâteau au fromage et chocolat blanc soyeux aromatisé de</t>
  </si>
  <si>
    <t>framboise brulé à la main à la façon d'une crème brulée.</t>
  </si>
  <si>
    <t>Le New-Yorkais</t>
  </si>
  <si>
    <t xml:space="preserve">Crème brûlée au Bailey's </t>
  </si>
  <si>
    <t>de poivrons, oignons tex mex, mozzarella.</t>
  </si>
  <si>
    <t xml:space="preserve">blanc de volaille grillé, mayonnaise à la coriandre, brunoise </t>
  </si>
  <si>
    <t>Burger des Amériques</t>
  </si>
  <si>
    <t>galette de bœuf Angus, oignons caramélisés, mayonnaise maison,</t>
  </si>
  <si>
    <t>galette de bœuf Angus, mayonnaise à la cajun,</t>
  </si>
  <si>
    <t>la plus simple consiste à faire cuire dans un four une galette de</t>
  </si>
  <si>
    <t>et suprêmes d'orange servi en pot masson.</t>
  </si>
  <si>
    <t>caramel de poivrons rouges, riz basmati et légumes du marché.</t>
  </si>
  <si>
    <r>
      <t xml:space="preserve">Saumon de Madagascar  </t>
    </r>
    <r>
      <rPr>
        <sz val="14"/>
        <color indexed="10"/>
        <rFont val="Arial"/>
        <family val="2"/>
      </rPr>
      <t>♥♥♥</t>
    </r>
  </si>
  <si>
    <t xml:space="preserve">émincé de bœuf, consommé de bœuf, </t>
  </si>
  <si>
    <t>salade d'origine mexicaine... ce plat est devenu un classique de la cuisine américaine. En 1924, la Prohibition rendit la production, la vente et la consommation d'alcool illégales dans tous les États-Unis. En conséquence, bon nombre de Californiens, dont certaines vedettes d'Hollywood, passaient la frontière à Tijuana pour aller boire un verre en toute légalité au Mexique. Ils allaient souvent dîner dans un restaurant tenu par le dénommé Caesar Cardini, Caesar's Place. La légende raconte qu'un 4 juillet, en pleine fête de l'indépendance américaine, les cuisines de Cardini vinrent à manquer d'ingrédients divers. Le chef, forcé d'improviser avec ce qu'il avait sous la main, créa la première salade Caesar. Par la suite, la société nationale des gastronomes de Paris décrivit cette salade en ces termes : la plus grande recette produite par les Amériques en 50 ans.</t>
  </si>
  <si>
    <t xml:space="preserve">galette de saumon, mayonnaise au yuzu et tobiko, oignon, </t>
  </si>
  <si>
    <t>Filet mignon de bœuf Angus sauce à la périgourdine</t>
  </si>
  <si>
    <t>Filet mignon  grillée, sauce à la périgourdine (foie gras et groseille),</t>
  </si>
  <si>
    <t>PmO</t>
  </si>
  <si>
    <t>Food cost</t>
  </si>
  <si>
    <t>Marge / RA</t>
  </si>
  <si>
    <t>25 g</t>
  </si>
  <si>
    <t>OFFRE TOTALE SANS LES TENTATIONS</t>
  </si>
  <si>
    <t>Calmars Le 755</t>
  </si>
  <si>
    <t>Soupe à l'oignon version Le 755</t>
  </si>
  <si>
    <t xml:space="preserve">Bavette Le 755 </t>
  </si>
  <si>
    <t xml:space="preserve">Tiramisu de grand-maman Corleone </t>
  </si>
  <si>
    <t>Calcul du PmO</t>
  </si>
  <si>
    <t>Calcul du PmO Salades</t>
  </si>
  <si>
    <t>Calcul du PmO Potages</t>
  </si>
  <si>
    <t>Calcul du PmO (Salades et Potages)</t>
  </si>
  <si>
    <t>Calcul du PmO Desserts</t>
  </si>
  <si>
    <t>Calcul du PmO Fromages</t>
  </si>
  <si>
    <t>CmO</t>
  </si>
  <si>
    <t>Calcul du PmO (Desserts et (Fromages)</t>
  </si>
  <si>
    <t>Corleone</t>
  </si>
  <si>
    <t>Marge brute gagnée sur la vente de chaque plat</t>
  </si>
  <si>
    <t>Coûts des ressources alimentaires pour chaque plat</t>
  </si>
  <si>
    <t>Prix de vente par plat</t>
  </si>
  <si>
    <t xml:space="preserve">«Food cost» pour chaque plat </t>
  </si>
  <si>
    <t>Coût moyen offert (CmO) pour la catégorie</t>
  </si>
  <si>
    <t>Prix moyen offert (PmO) pour la catégorie</t>
  </si>
  <si>
    <t>Marge brute moyenne offerte pour la catégorie</t>
  </si>
  <si>
    <t>«Food cost» moyen offert (FCmO) pour la catégorie</t>
  </si>
  <si>
    <t>Coût moyen offert (CmO) pour la carte nourriture au complet sans les tentations</t>
  </si>
  <si>
    <t>Prix moyen offert (PmO) pour la carte nourriture au complet sans les tentations</t>
  </si>
  <si>
    <t>« Food cost » moyen offert (FCmO) pour la carte nourriture au complet sans les tentations</t>
  </si>
  <si>
    <t>Marge brute moyenne offerte pour la carte nourriture au complet sans les tentations</t>
  </si>
  <si>
    <t>CmO - PmO - food cost - Marge brute</t>
  </si>
  <si>
    <t>LISTE DE PRODUITS ET DE PRIX</t>
  </si>
  <si>
    <t>Entrées</t>
  </si>
  <si>
    <t>calmars légèrement panés, sauce tomate au sambal oelek.</t>
  </si>
  <si>
    <t>pour un extra poulet ajouter 6</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</si>
</sst>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quot;$&quot;"/>
    <numFmt numFmtId="175" formatCode="00000"/>
    <numFmt numFmtId="176" formatCode="&quot;Vrai&quot;;&quot;Vrai&quot;;&quot;Faux&quot;"/>
    <numFmt numFmtId="177" formatCode="&quot;Actif&quot;;&quot;Actif&quot;;&quot;Inactif&quot;"/>
    <numFmt numFmtId="178" formatCode="_ * #,##0.00_)\ [$€-1]_ ;_ * \(#,##0.00\)\ [$€-1]_ ;_ * &quot;-&quot;??_)\ [$€-1]_ "/>
    <numFmt numFmtId="179" formatCode="_-* #,##0.00\ &quot;$&quot;_-;_-* #,##0.00\ &quot;$&quot;\-;_-* &quot;-&quot;??\ &quot;$&quot;_-;_-@_-"/>
    <numFmt numFmtId="180" formatCode="_ * #,##0.0000_)\ &quot;$&quot;_ ;_ * \(#,##0.0000\)\ &quot;$&quot;_ ;_ * &quot;-&quot;????_)\ &quot;$&quot;_ ;_ @_ "/>
  </numFmts>
  <fonts count="97">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sz val="8"/>
      <name val="Verdana"/>
      <family val="2"/>
    </font>
    <font>
      <sz val="10"/>
      <name val="Arial"/>
      <family val="2"/>
    </font>
    <font>
      <sz val="12"/>
      <name val="Times New Roman"/>
      <family val="1"/>
    </font>
    <font>
      <sz val="11"/>
      <name val="Arial"/>
      <family val="2"/>
    </font>
    <font>
      <i/>
      <sz val="11"/>
      <color indexed="45"/>
      <name val="Arial"/>
      <family val="2"/>
    </font>
    <font>
      <sz val="9"/>
      <color indexed="23"/>
      <name val="Arial"/>
      <family val="2"/>
    </font>
    <font>
      <b/>
      <sz val="14"/>
      <name val="Arial"/>
      <family val="2"/>
    </font>
    <font>
      <sz val="9"/>
      <name val="Arial"/>
      <family val="2"/>
    </font>
    <font>
      <sz val="12"/>
      <name val="Arial"/>
      <family val="2"/>
    </font>
    <font>
      <sz val="14"/>
      <color indexed="23"/>
      <name val="Arial"/>
      <family val="2"/>
    </font>
    <font>
      <sz val="11"/>
      <color indexed="23"/>
      <name val="Arial"/>
      <family val="2"/>
    </font>
    <font>
      <sz val="12"/>
      <name val="Arial Black"/>
      <family val="2"/>
    </font>
    <font>
      <i/>
      <sz val="11"/>
      <name val="Arial"/>
      <family val="2"/>
    </font>
    <font>
      <sz val="28"/>
      <name val="Arial Black"/>
      <family val="2"/>
    </font>
    <font>
      <b/>
      <sz val="28"/>
      <name val="Arial Black"/>
      <family val="2"/>
    </font>
    <font>
      <sz val="27"/>
      <name val="Arial Black"/>
      <family val="2"/>
    </font>
    <font>
      <i/>
      <sz val="12"/>
      <color indexed="45"/>
      <name val="Arial"/>
      <family val="2"/>
    </font>
    <font>
      <u val="single"/>
      <sz val="10"/>
      <color indexed="8"/>
      <name val="Verdana"/>
      <family val="2"/>
    </font>
    <font>
      <b/>
      <sz val="20"/>
      <name val="Arial Black"/>
      <family val="2"/>
    </font>
    <font>
      <b/>
      <sz val="18"/>
      <name val="Arial Black"/>
      <family val="2"/>
    </font>
    <font>
      <b/>
      <sz val="16"/>
      <name val="Arial Black"/>
      <family val="2"/>
    </font>
    <font>
      <b/>
      <sz val="14"/>
      <name val="Arial Black"/>
      <family val="2"/>
    </font>
    <font>
      <b/>
      <sz val="12"/>
      <name val="Arial Black"/>
      <family val="2"/>
    </font>
    <font>
      <b/>
      <sz val="19"/>
      <name val="Arial Black"/>
      <family val="2"/>
    </font>
    <font>
      <b/>
      <sz val="10"/>
      <name val="Arial Black"/>
      <family val="2"/>
    </font>
    <font>
      <b/>
      <sz val="15"/>
      <name val="Arial Black"/>
      <family val="2"/>
    </font>
    <font>
      <b/>
      <sz val="17"/>
      <name val="Arial Black"/>
      <family val="2"/>
    </font>
    <font>
      <i/>
      <sz val="8"/>
      <name val="Arial"/>
      <family val="2"/>
    </font>
    <font>
      <i/>
      <sz val="10"/>
      <name val="Arial"/>
      <family val="2"/>
    </font>
    <font>
      <sz val="10"/>
      <color indexed="12"/>
      <name val="Verdana"/>
      <family val="2"/>
    </font>
    <font>
      <sz val="11"/>
      <color indexed="45"/>
      <name val="Arial"/>
      <family val="2"/>
    </font>
    <font>
      <i/>
      <sz val="10"/>
      <color indexed="45"/>
      <name val="Arial"/>
      <family val="2"/>
    </font>
    <font>
      <i/>
      <sz val="10"/>
      <color indexed="45"/>
      <name val="Verdana"/>
      <family val="2"/>
    </font>
    <font>
      <sz val="10"/>
      <color indexed="45"/>
      <name val="Verdana"/>
      <family val="2"/>
    </font>
    <font>
      <sz val="11"/>
      <color indexed="45"/>
      <name val="Verdana"/>
      <family val="2"/>
    </font>
    <font>
      <sz val="9"/>
      <color indexed="45"/>
      <name val="Arial"/>
      <family val="2"/>
    </font>
    <font>
      <sz val="24"/>
      <name val="Arial Black"/>
      <family val="2"/>
    </font>
    <font>
      <b/>
      <i/>
      <sz val="12"/>
      <color indexed="45"/>
      <name val="Arial"/>
      <family val="2"/>
    </font>
    <font>
      <b/>
      <i/>
      <sz val="11"/>
      <color indexed="45"/>
      <name val="Arial"/>
      <family val="2"/>
    </font>
    <font>
      <b/>
      <i/>
      <sz val="11"/>
      <color indexed="48"/>
      <name val="Arial"/>
      <family val="2"/>
    </font>
    <font>
      <sz val="14"/>
      <color indexed="10"/>
      <name val="Arial"/>
      <family val="2"/>
    </font>
    <font>
      <sz val="20"/>
      <color indexed="10"/>
      <name val="Arial"/>
      <family val="2"/>
    </font>
    <font>
      <b/>
      <i/>
      <sz val="11"/>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7"/>
      <name val="Arial"/>
      <family val="2"/>
    </font>
    <font>
      <b/>
      <sz val="10"/>
      <name val="Arial"/>
      <family val="2"/>
    </font>
    <font>
      <b/>
      <u val="singleAccounting"/>
      <sz val="10"/>
      <name val="Arial"/>
      <family val="2"/>
    </font>
    <font>
      <b/>
      <u val="single"/>
      <sz val="10"/>
      <name val="Arial"/>
      <family val="2"/>
    </font>
    <font>
      <b/>
      <u val="single"/>
      <sz val="14"/>
      <name val="Arial"/>
      <family val="2"/>
    </font>
    <font>
      <sz val="11"/>
      <color indexed="17"/>
      <name val="Calibri"/>
      <family val="2"/>
    </font>
    <font>
      <b/>
      <sz val="11"/>
      <color indexed="9"/>
      <name val="Calibri"/>
      <family val="2"/>
    </font>
    <font>
      <b/>
      <sz val="9"/>
      <color indexed="23"/>
      <name val="Arial"/>
      <family val="2"/>
    </font>
    <font>
      <b/>
      <u val="single"/>
      <sz val="10"/>
      <color indexed="12"/>
      <name val="Verdana"/>
      <family val="2"/>
    </font>
    <font>
      <b/>
      <u val="singleAccounting"/>
      <sz val="12"/>
      <name val="Arial"/>
      <family val="2"/>
    </font>
    <font>
      <b/>
      <u val="single"/>
      <sz val="12"/>
      <name val="Arial"/>
      <family val="2"/>
    </font>
    <font>
      <b/>
      <sz val="12"/>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5"/>
      <name val="Calibri"/>
      <family val="2"/>
    </font>
    <font>
      <sz val="12"/>
      <color indexed="60"/>
      <name val="Calibri"/>
      <family val="2"/>
    </font>
    <font>
      <b/>
      <sz val="12"/>
      <color indexed="63"/>
      <name val="Calibri"/>
      <family val="2"/>
    </font>
    <font>
      <i/>
      <sz val="12"/>
      <color indexed="23"/>
      <name val="Calibri"/>
      <family val="2"/>
    </font>
    <font>
      <b/>
      <sz val="12"/>
      <color indexed="8"/>
      <name val="Calibri"/>
      <family val="2"/>
    </font>
    <font>
      <b/>
      <sz val="12"/>
      <color indexed="9"/>
      <name val="Calibri"/>
      <family val="2"/>
    </font>
    <font>
      <b/>
      <sz val="12"/>
      <color indexed="8"/>
      <name val="Arial"/>
      <family val="2"/>
    </font>
    <font>
      <b/>
      <sz val="10"/>
      <color indexed="8"/>
      <name val="Verdana"/>
      <family val="2"/>
    </font>
    <font>
      <b/>
      <sz val="9"/>
      <color indexed="8"/>
      <name val="Verdana"/>
      <family val="2"/>
    </font>
    <font>
      <sz val="9"/>
      <color indexed="8"/>
      <name val="Verdana"/>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2"/>
      <color theme="1"/>
      <name val="Calibri"/>
      <family val="2"/>
    </font>
    <font>
      <b/>
      <sz val="12"/>
      <color theme="0"/>
      <name val="Calibri"/>
      <family val="2"/>
    </font>
    <font>
      <b/>
      <sz val="12"/>
      <color theme="1"/>
      <name val="Arial"/>
      <family val="2"/>
    </font>
    <font>
      <b/>
      <sz val="10"/>
      <color theme="1"/>
      <name val="Verdana"/>
      <family val="2"/>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thick"/>
      <right style="thick"/>
      <top style="thick"/>
      <bottom style="thick"/>
    </border>
    <border>
      <left>
        <color indexed="63"/>
      </left>
      <right style="thick"/>
      <top>
        <color indexed="63"/>
      </top>
      <bottom>
        <color indexed="63"/>
      </bottom>
    </border>
    <border>
      <left>
        <color indexed="63"/>
      </left>
      <right style="thick"/>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49" fontId="10" fillId="0" borderId="0">
      <alignment horizontal="left" vertical="top"/>
      <protection/>
    </xf>
    <xf numFmtId="0" fontId="9" fillId="0" borderId="0">
      <alignment vertical="top"/>
      <protection/>
    </xf>
    <xf numFmtId="0" fontId="1" fillId="0" borderId="0">
      <alignment/>
      <protection/>
    </xf>
    <xf numFmtId="49" fontId="11" fillId="0" borderId="0">
      <alignment horizontal="left" vertical="top"/>
      <protection/>
    </xf>
    <xf numFmtId="49" fontId="13" fillId="0" borderId="0">
      <alignment horizontal="left"/>
      <protection/>
    </xf>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0" borderId="2" applyNumberFormat="0" applyFill="0" applyAlignment="0" applyProtection="0"/>
    <xf numFmtId="0" fontId="7" fillId="27" borderId="3" applyNumberFormat="0" applyFont="0" applyAlignment="0" applyProtection="0"/>
    <xf numFmtId="0" fontId="86" fillId="28" borderId="1" applyNumberFormat="0" applyAlignment="0" applyProtection="0"/>
    <xf numFmtId="178" fontId="7" fillId="0" borderId="0" applyFont="0" applyFill="0" applyBorder="0" applyAlignment="0" applyProtection="0"/>
    <xf numFmtId="0" fontId="87" fillId="29"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9" fontId="7" fillId="0" borderId="0" applyFont="0" applyFill="0" applyBorder="0" applyAlignment="0" applyProtection="0"/>
    <xf numFmtId="0" fontId="88" fillId="30"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31" borderId="4" applyNumberFormat="0" applyFont="0" applyAlignment="0" applyProtection="0"/>
    <xf numFmtId="9" fontId="7" fillId="0" borderId="0" applyFont="0" applyFill="0" applyBorder="0" applyAlignment="0" applyProtection="0"/>
    <xf numFmtId="0" fontId="58" fillId="32" borderId="0" applyNumberFormat="0" applyBorder="0" applyAlignment="0" applyProtection="0"/>
    <xf numFmtId="0" fontId="89" fillId="26" borderId="5" applyNumberFormat="0" applyAlignment="0" applyProtection="0"/>
    <xf numFmtId="0" fontId="90" fillId="0" borderId="0" applyNumberFormat="0" applyFill="0" applyBorder="0" applyAlignment="0" applyProtection="0"/>
    <xf numFmtId="0" fontId="49" fillId="0" borderId="0" applyNumberFormat="0" applyFill="0" applyBorder="0" applyAlignment="0" applyProtection="0"/>
    <xf numFmtId="0" fontId="91"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92" fillId="0" borderId="9" applyNumberFormat="0" applyFill="0" applyAlignment="0" applyProtection="0"/>
    <xf numFmtId="0" fontId="59" fillId="33" borderId="10" applyNumberFormat="0" applyAlignment="0" applyProtection="0"/>
    <xf numFmtId="0" fontId="93" fillId="34" borderId="11" applyNumberFormat="0" applyAlignment="0" applyProtection="0"/>
  </cellStyleXfs>
  <cellXfs count="148">
    <xf numFmtId="0" fontId="0" fillId="0" borderId="0" xfId="0" applyAlignment="1">
      <alignment/>
    </xf>
    <xf numFmtId="49" fontId="10" fillId="0" borderId="0" xfId="27">
      <alignment horizontal="left" vertical="top"/>
      <protection/>
    </xf>
    <xf numFmtId="49" fontId="10" fillId="0" borderId="0" xfId="27" applyFont="1">
      <alignment horizontal="left" vertical="top"/>
      <protection/>
    </xf>
    <xf numFmtId="49" fontId="11" fillId="0" borderId="0" xfId="30">
      <alignment horizontal="left" vertical="top"/>
      <protection/>
    </xf>
    <xf numFmtId="0" fontId="7" fillId="0" borderId="0" xfId="0" applyFont="1" applyAlignment="1">
      <alignment horizontal="center"/>
    </xf>
    <xf numFmtId="2" fontId="8" fillId="0" borderId="0" xfId="0" applyNumberFormat="1" applyFont="1" applyAlignment="1">
      <alignment horizontal="center"/>
    </xf>
    <xf numFmtId="0" fontId="9" fillId="0" borderId="0" xfId="28">
      <alignment vertical="top"/>
      <protection/>
    </xf>
    <xf numFmtId="2" fontId="7" fillId="0" borderId="0" xfId="0" applyNumberFormat="1" applyFont="1" applyAlignment="1">
      <alignment horizontal="center"/>
    </xf>
    <xf numFmtId="0" fontId="0" fillId="0" borderId="0" xfId="0" applyAlignment="1">
      <alignment horizontal="left"/>
    </xf>
    <xf numFmtId="49" fontId="11" fillId="0" borderId="0" xfId="30" applyAlignment="1">
      <alignment horizontal="left"/>
      <protection/>
    </xf>
    <xf numFmtId="0" fontId="12" fillId="0" borderId="0" xfId="0" applyFont="1" applyAlignment="1">
      <alignment vertical="top"/>
    </xf>
    <xf numFmtId="0" fontId="9" fillId="0" borderId="0" xfId="0" applyFont="1" applyAlignment="1">
      <alignment vertical="top"/>
    </xf>
    <xf numFmtId="49" fontId="11" fillId="0" borderId="0" xfId="0" applyNumberFormat="1" applyFont="1" applyAlignment="1">
      <alignment horizontal="left" vertical="top"/>
    </xf>
    <xf numFmtId="0" fontId="1" fillId="0" borderId="0" xfId="0" applyFont="1" applyAlignment="1">
      <alignment/>
    </xf>
    <xf numFmtId="49" fontId="13" fillId="0" borderId="0" xfId="31">
      <alignment horizontal="left"/>
      <protection/>
    </xf>
    <xf numFmtId="2" fontId="14" fillId="0" borderId="0" xfId="0" applyNumberFormat="1" applyFont="1" applyAlignment="1">
      <alignment horizontal="center"/>
    </xf>
    <xf numFmtId="0" fontId="9" fillId="0" borderId="0" xfId="28" applyFont="1">
      <alignment vertical="top"/>
      <protection/>
    </xf>
    <xf numFmtId="49" fontId="11" fillId="0" borderId="0" xfId="30" applyFont="1">
      <alignment horizontal="left" vertical="top"/>
      <protection/>
    </xf>
    <xf numFmtId="49" fontId="13" fillId="0" borderId="0" xfId="31" applyFont="1">
      <alignment horizontal="left"/>
      <protection/>
    </xf>
    <xf numFmtId="49" fontId="15" fillId="0" borderId="0" xfId="30" applyFont="1">
      <alignment horizontal="left" vertical="top"/>
      <protection/>
    </xf>
    <xf numFmtId="0" fontId="17" fillId="0" borderId="0" xfId="28" applyFont="1">
      <alignment vertical="top"/>
      <protection/>
    </xf>
    <xf numFmtId="0" fontId="2" fillId="0" borderId="0" xfId="0" applyFont="1" applyAlignment="1">
      <alignment/>
    </xf>
    <xf numFmtId="0" fontId="18" fillId="0" borderId="0" xfId="0" applyFont="1" applyAlignment="1">
      <alignment/>
    </xf>
    <xf numFmtId="0" fontId="18" fillId="0" borderId="0" xfId="28" applyFont="1">
      <alignment vertical="top"/>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4" fillId="0" borderId="0" xfId="0" applyFont="1" applyAlignment="1">
      <alignment horizontal="right"/>
    </xf>
    <xf numFmtId="49" fontId="22" fillId="0" borderId="0" xfId="27" applyFont="1" applyAlignment="1">
      <alignment horizontal="left" vertical="top"/>
      <protection/>
    </xf>
    <xf numFmtId="49" fontId="22" fillId="0" borderId="0" xfId="27" applyFont="1">
      <alignment horizontal="left" vertical="top"/>
      <protection/>
    </xf>
    <xf numFmtId="49" fontId="22" fillId="0" borderId="0" xfId="27" applyFont="1" applyAlignment="1">
      <alignment vertical="top"/>
      <protection/>
    </xf>
    <xf numFmtId="49" fontId="22" fillId="0" borderId="0" xfId="27" applyFont="1">
      <alignment horizontal="left" vertical="top"/>
      <protection/>
    </xf>
    <xf numFmtId="0" fontId="14" fillId="0" borderId="0" xfId="28" applyFont="1">
      <alignment vertical="top"/>
      <protection/>
    </xf>
    <xf numFmtId="49" fontId="22" fillId="0" borderId="0" xfId="27" applyFont="1" applyAlignment="1">
      <alignment horizontal="left" vertical="top"/>
      <protection/>
    </xf>
    <xf numFmtId="0" fontId="23" fillId="0" borderId="0" xfId="51" applyFont="1" applyBorder="1" applyAlignment="1" applyProtection="1">
      <alignment/>
      <protection/>
    </xf>
    <xf numFmtId="49" fontId="11" fillId="0" borderId="0" xfId="30" applyFont="1" applyFill="1" applyAlignment="1">
      <alignment horizontal="left" vertical="top"/>
      <protection/>
    </xf>
    <xf numFmtId="49" fontId="11" fillId="0" borderId="0" xfId="30" applyFont="1" applyFill="1">
      <alignment horizontal="left" vertical="top"/>
      <protection/>
    </xf>
    <xf numFmtId="0" fontId="9" fillId="0" borderId="0" xfId="28" applyFill="1">
      <alignment vertical="top"/>
      <protection/>
    </xf>
    <xf numFmtId="49" fontId="11" fillId="0" borderId="0" xfId="30" applyFill="1">
      <alignment horizontal="left" vertical="top"/>
      <protection/>
    </xf>
    <xf numFmtId="0" fontId="33" fillId="0" borderId="0" xfId="0" applyFont="1" applyAlignment="1">
      <alignment horizontal="justify" vertical="center" wrapText="1" shrinkToFit="1"/>
    </xf>
    <xf numFmtId="0" fontId="34" fillId="0" borderId="0" xfId="0" applyFont="1" applyAlignment="1">
      <alignment horizontal="left" vertical="justify" wrapText="1" readingOrder="1"/>
    </xf>
    <xf numFmtId="49" fontId="11" fillId="0" borderId="0" xfId="30" applyFont="1" applyAlignment="1">
      <alignment horizontal="center" vertical="top"/>
      <protection/>
    </xf>
    <xf numFmtId="49" fontId="13" fillId="0" borderId="0" xfId="31" applyAlignment="1">
      <alignment horizontal="center"/>
      <protection/>
    </xf>
    <xf numFmtId="0" fontId="4" fillId="0" borderId="0" xfId="51" applyAlignment="1" applyProtection="1">
      <alignment/>
      <protection/>
    </xf>
    <xf numFmtId="0" fontId="35" fillId="0" borderId="0" xfId="51" applyFont="1" applyBorder="1" applyAlignment="1" applyProtection="1">
      <alignment/>
      <protection/>
    </xf>
    <xf numFmtId="0" fontId="10" fillId="0" borderId="0" xfId="28" applyFont="1">
      <alignment vertical="top"/>
      <protection/>
    </xf>
    <xf numFmtId="0" fontId="36" fillId="0" borderId="0" xfId="28" applyFont="1">
      <alignment vertical="top"/>
      <protection/>
    </xf>
    <xf numFmtId="49" fontId="10" fillId="0" borderId="0" xfId="27" applyFont="1">
      <alignment horizontal="left" vertical="top"/>
      <protection/>
    </xf>
    <xf numFmtId="0" fontId="10" fillId="0" borderId="0" xfId="28" applyFont="1" applyBorder="1">
      <alignment vertical="top"/>
      <protection/>
    </xf>
    <xf numFmtId="0" fontId="36" fillId="0" borderId="0" xfId="28" applyFont="1">
      <alignment vertical="top"/>
      <protection/>
    </xf>
    <xf numFmtId="0" fontId="39" fillId="0" borderId="0" xfId="0" applyFont="1" applyAlignment="1">
      <alignment/>
    </xf>
    <xf numFmtId="0" fontId="10" fillId="0" borderId="0" xfId="0" applyFont="1" applyAlignment="1">
      <alignment/>
    </xf>
    <xf numFmtId="0" fontId="38" fillId="0" borderId="0" xfId="0" applyFont="1" applyAlignment="1">
      <alignment/>
    </xf>
    <xf numFmtId="0" fontId="40" fillId="0" borderId="0" xfId="0" applyFont="1" applyAlignment="1">
      <alignment/>
    </xf>
    <xf numFmtId="49" fontId="41" fillId="0" borderId="0" xfId="30" applyFont="1">
      <alignment horizontal="left" vertical="top"/>
      <protection/>
    </xf>
    <xf numFmtId="0" fontId="42" fillId="0" borderId="0" xfId="28" applyFont="1">
      <alignment vertical="top"/>
      <protection/>
    </xf>
    <xf numFmtId="49" fontId="43" fillId="0" borderId="0" xfId="27" applyFont="1">
      <alignment horizontal="left" vertical="top"/>
      <protection/>
    </xf>
    <xf numFmtId="0" fontId="44" fillId="0" borderId="0" xfId="28" applyFont="1">
      <alignment vertical="top"/>
      <protection/>
    </xf>
    <xf numFmtId="0" fontId="45" fillId="0" borderId="0" xfId="28" applyFont="1">
      <alignment vertical="top"/>
      <protection/>
    </xf>
    <xf numFmtId="0" fontId="3" fillId="0" borderId="0" xfId="0" applyFont="1" applyAlignment="1">
      <alignment/>
    </xf>
    <xf numFmtId="0" fontId="10" fillId="0" borderId="0" xfId="0" applyFont="1" applyAlignment="1">
      <alignment/>
    </xf>
    <xf numFmtId="0" fontId="10" fillId="0" borderId="0" xfId="29" applyFont="1" applyAlignment="1">
      <alignment/>
      <protection/>
    </xf>
    <xf numFmtId="0" fontId="10" fillId="0" borderId="0" xfId="28" applyFont="1" applyAlignment="1">
      <alignment vertical="top"/>
      <protection/>
    </xf>
    <xf numFmtId="0" fontId="38" fillId="0" borderId="0" xfId="0" applyFont="1" applyAlignment="1">
      <alignment/>
    </xf>
    <xf numFmtId="0" fontId="38" fillId="0" borderId="0" xfId="0" applyFont="1" applyAlignment="1">
      <alignment/>
    </xf>
    <xf numFmtId="0" fontId="48" fillId="0" borderId="0" xfId="28" applyFont="1">
      <alignment vertical="top"/>
      <protection/>
    </xf>
    <xf numFmtId="0" fontId="10" fillId="0" borderId="0" xfId="28" applyFont="1">
      <alignment vertical="top"/>
      <protection/>
    </xf>
    <xf numFmtId="1" fontId="11" fillId="0" borderId="0" xfId="30" applyNumberFormat="1">
      <alignment horizontal="left" vertical="top"/>
      <protection/>
    </xf>
    <xf numFmtId="1" fontId="11" fillId="0" borderId="0" xfId="30" applyNumberFormat="1" applyFont="1">
      <alignment horizontal="left" vertical="top"/>
      <protection/>
    </xf>
    <xf numFmtId="2" fontId="11" fillId="0" borderId="0" xfId="30" applyNumberFormat="1" applyFont="1">
      <alignment horizontal="left" vertical="top"/>
      <protection/>
    </xf>
    <xf numFmtId="2" fontId="11" fillId="0" borderId="0" xfId="30" applyNumberFormat="1">
      <alignment horizontal="left" vertical="top"/>
      <protection/>
    </xf>
    <xf numFmtId="1" fontId="11" fillId="0" borderId="0" xfId="30" applyNumberFormat="1" applyAlignment="1">
      <alignment horizontal="center" vertical="top"/>
      <protection/>
    </xf>
    <xf numFmtId="1" fontId="11" fillId="0" borderId="0" xfId="30" applyNumberFormat="1" applyFont="1" applyAlignment="1">
      <alignment horizontal="center" vertical="top"/>
      <protection/>
    </xf>
    <xf numFmtId="1" fontId="0" fillId="0" borderId="0" xfId="0" applyNumberFormat="1" applyAlignment="1">
      <alignment horizontal="center"/>
    </xf>
    <xf numFmtId="1" fontId="11" fillId="0" borderId="0" xfId="30" applyNumberFormat="1" applyAlignment="1">
      <alignment horizontal="left"/>
      <protection/>
    </xf>
    <xf numFmtId="1" fontId="0" fillId="0" borderId="0" xfId="0" applyNumberFormat="1" applyAlignment="1">
      <alignment/>
    </xf>
    <xf numFmtId="1" fontId="13" fillId="0" borderId="0" xfId="31" applyNumberFormat="1">
      <alignment horizontal="left"/>
      <protection/>
    </xf>
    <xf numFmtId="1" fontId="11" fillId="0" borderId="0" xfId="30" applyNumberFormat="1" applyFont="1" applyAlignment="1">
      <alignment horizontal="left"/>
      <protection/>
    </xf>
    <xf numFmtId="1" fontId="47" fillId="0" borderId="0" xfId="30" applyNumberFormat="1" applyFont="1" applyAlignment="1">
      <alignment horizontal="center" vertical="center"/>
      <protection/>
    </xf>
    <xf numFmtId="1" fontId="15" fillId="0" borderId="0" xfId="30" applyNumberFormat="1" applyFont="1">
      <alignment horizontal="left" vertical="top"/>
      <protection/>
    </xf>
    <xf numFmtId="1" fontId="16" fillId="0" borderId="0" xfId="30" applyNumberFormat="1" applyFont="1">
      <alignment horizontal="left" vertical="top"/>
      <protection/>
    </xf>
    <xf numFmtId="44" fontId="1" fillId="0" borderId="0" xfId="0" applyNumberFormat="1" applyFont="1" applyAlignment="1">
      <alignment/>
    </xf>
    <xf numFmtId="0" fontId="7" fillId="0" borderId="0" xfId="59">
      <alignment/>
      <protection/>
    </xf>
    <xf numFmtId="0" fontId="53" fillId="0" borderId="0" xfId="59" applyFont="1" applyAlignment="1">
      <alignment horizontal="center"/>
      <protection/>
    </xf>
    <xf numFmtId="0" fontId="12" fillId="0" borderId="0" xfId="59" applyFont="1">
      <alignment/>
      <protection/>
    </xf>
    <xf numFmtId="44" fontId="7" fillId="0" borderId="0" xfId="59" applyNumberFormat="1">
      <alignment/>
      <protection/>
    </xf>
    <xf numFmtId="44" fontId="7" fillId="0" borderId="0" xfId="59" applyNumberFormat="1" applyAlignment="1">
      <alignment horizontal="center"/>
      <protection/>
    </xf>
    <xf numFmtId="10" fontId="7" fillId="0" borderId="0" xfId="59" applyNumberFormat="1">
      <alignment/>
      <protection/>
    </xf>
    <xf numFmtId="0" fontId="7" fillId="0" borderId="0" xfId="59" applyFont="1">
      <alignment/>
      <protection/>
    </xf>
    <xf numFmtId="0" fontId="54" fillId="0" borderId="0" xfId="59" applyFont="1">
      <alignment/>
      <protection/>
    </xf>
    <xf numFmtId="44" fontId="55" fillId="0" borderId="0" xfId="59" applyNumberFormat="1" applyFont="1" applyAlignment="1">
      <alignment horizontal="center"/>
      <protection/>
    </xf>
    <xf numFmtId="10" fontId="56" fillId="0" borderId="0" xfId="59" applyNumberFormat="1" applyFont="1">
      <alignment/>
      <protection/>
    </xf>
    <xf numFmtId="44" fontId="55" fillId="0" borderId="0" xfId="59" applyNumberFormat="1" applyFont="1">
      <alignment/>
      <protection/>
    </xf>
    <xf numFmtId="165" fontId="7" fillId="0" borderId="0" xfId="59" applyNumberFormat="1" applyAlignment="1">
      <alignment horizontal="center"/>
      <protection/>
    </xf>
    <xf numFmtId="0" fontId="7" fillId="0" borderId="0" xfId="59" applyAlignment="1">
      <alignment horizontal="center" vertical="center"/>
      <protection/>
    </xf>
    <xf numFmtId="0" fontId="7" fillId="35" borderId="0" xfId="59" applyFont="1" applyFill="1">
      <alignment/>
      <protection/>
    </xf>
    <xf numFmtId="44" fontId="7" fillId="35" borderId="0" xfId="59" applyNumberFormat="1" applyFont="1" applyFill="1">
      <alignment/>
      <protection/>
    </xf>
    <xf numFmtId="10" fontId="7" fillId="35" borderId="0" xfId="59" applyNumberFormat="1" applyFont="1" applyFill="1">
      <alignment/>
      <protection/>
    </xf>
    <xf numFmtId="44" fontId="60" fillId="0" borderId="0" xfId="0" applyNumberFormat="1" applyFont="1" applyAlignment="1">
      <alignment horizontal="left" vertical="top"/>
    </xf>
    <xf numFmtId="0" fontId="61" fillId="0" borderId="0" xfId="51" applyFont="1" applyAlignment="1" applyProtection="1">
      <alignment/>
      <protection/>
    </xf>
    <xf numFmtId="49" fontId="61" fillId="0" borderId="0" xfId="51" applyNumberFormat="1" applyFont="1" applyAlignment="1" applyProtection="1">
      <alignment horizontal="left" vertical="top"/>
      <protection/>
    </xf>
    <xf numFmtId="44" fontId="94" fillId="35" borderId="0" xfId="0" applyNumberFormat="1" applyFont="1" applyFill="1" applyAlignment="1">
      <alignment horizontal="left" vertical="top"/>
    </xf>
    <xf numFmtId="44" fontId="95" fillId="0" borderId="0" xfId="0" applyNumberFormat="1" applyFont="1" applyAlignment="1">
      <alignment/>
    </xf>
    <xf numFmtId="0" fontId="7" fillId="0" borderId="12" xfId="59" applyBorder="1">
      <alignment/>
      <protection/>
    </xf>
    <xf numFmtId="0" fontId="54" fillId="0" borderId="13" xfId="59" applyFont="1" applyBorder="1">
      <alignment/>
      <protection/>
    </xf>
    <xf numFmtId="44" fontId="55" fillId="0" borderId="13" xfId="59" applyNumberFormat="1" applyFont="1" applyBorder="1">
      <alignment/>
      <protection/>
    </xf>
    <xf numFmtId="10" fontId="56" fillId="0" borderId="13" xfId="59" applyNumberFormat="1" applyFont="1" applyBorder="1">
      <alignment/>
      <protection/>
    </xf>
    <xf numFmtId="0" fontId="7" fillId="0" borderId="14" xfId="59" applyBorder="1">
      <alignment/>
      <protection/>
    </xf>
    <xf numFmtId="0" fontId="54" fillId="0" borderId="0" xfId="59" applyFont="1" applyBorder="1">
      <alignment/>
      <protection/>
    </xf>
    <xf numFmtId="0" fontId="57" fillId="0" borderId="0" xfId="59" applyFont="1" applyBorder="1">
      <alignment/>
      <protection/>
    </xf>
    <xf numFmtId="0" fontId="7" fillId="0" borderId="0" xfId="59" applyBorder="1">
      <alignment/>
      <protection/>
    </xf>
    <xf numFmtId="0" fontId="7" fillId="0" borderId="15" xfId="59" applyBorder="1">
      <alignment/>
      <protection/>
    </xf>
    <xf numFmtId="0" fontId="7" fillId="0" borderId="16" xfId="59" applyBorder="1">
      <alignment/>
      <protection/>
    </xf>
    <xf numFmtId="0" fontId="7" fillId="0" borderId="17" xfId="59" applyBorder="1">
      <alignment/>
      <protection/>
    </xf>
    <xf numFmtId="44" fontId="54" fillId="0" borderId="18" xfId="59" applyNumberFormat="1" applyFont="1" applyBorder="1" applyAlignment="1">
      <alignment horizontal="center"/>
      <protection/>
    </xf>
    <xf numFmtId="44" fontId="54" fillId="0" borderId="19" xfId="59" applyNumberFormat="1" applyFont="1" applyBorder="1" applyAlignment="1">
      <alignment horizontal="center"/>
      <protection/>
    </xf>
    <xf numFmtId="10" fontId="54" fillId="0" borderId="19" xfId="59" applyNumberFormat="1" applyFont="1" applyBorder="1" applyAlignment="1">
      <alignment horizontal="center"/>
      <protection/>
    </xf>
    <xf numFmtId="44" fontId="62" fillId="0" borderId="0" xfId="59" applyNumberFormat="1" applyFont="1" applyBorder="1" applyAlignment="1">
      <alignment horizontal="center"/>
      <protection/>
    </xf>
    <xf numFmtId="10" fontId="63" fillId="0" borderId="0" xfId="59" applyNumberFormat="1" applyFont="1" applyBorder="1" applyAlignment="1">
      <alignment horizontal="center"/>
      <protection/>
    </xf>
    <xf numFmtId="44" fontId="64" fillId="0" borderId="0" xfId="59" applyNumberFormat="1" applyFont="1" applyBorder="1" applyAlignment="1">
      <alignment horizontal="center"/>
      <protection/>
    </xf>
    <xf numFmtId="10" fontId="64" fillId="0" borderId="0" xfId="59" applyNumberFormat="1" applyFont="1" applyBorder="1" applyAlignment="1">
      <alignment horizontal="center"/>
      <protection/>
    </xf>
    <xf numFmtId="0" fontId="64" fillId="0" borderId="0" xfId="59" applyFont="1" applyBorder="1" applyAlignment="1">
      <alignment horizontal="center"/>
      <protection/>
    </xf>
    <xf numFmtId="0" fontId="7" fillId="0" borderId="0" xfId="59" applyAlignment="1">
      <alignment horizontal="center"/>
      <protection/>
    </xf>
    <xf numFmtId="0" fontId="14" fillId="0" borderId="0" xfId="59" applyFont="1">
      <alignment/>
      <protection/>
    </xf>
    <xf numFmtId="0" fontId="54" fillId="0" borderId="0" xfId="0" applyFont="1" applyAlignment="1">
      <alignment/>
    </xf>
    <xf numFmtId="44" fontId="54" fillId="0" borderId="0" xfId="59" applyNumberFormat="1" applyFont="1" applyAlignment="1">
      <alignment horizontal="center"/>
      <protection/>
    </xf>
    <xf numFmtId="10" fontId="54" fillId="0" borderId="0" xfId="59" applyNumberFormat="1" applyFont="1" applyAlignment="1">
      <alignment horizontal="center"/>
      <protection/>
    </xf>
    <xf numFmtId="44" fontId="54" fillId="0" borderId="0" xfId="0" applyNumberFormat="1" applyFont="1" applyAlignment="1">
      <alignment horizontal="center"/>
    </xf>
    <xf numFmtId="10" fontId="54" fillId="0" borderId="0" xfId="0" applyNumberFormat="1" applyFont="1" applyAlignment="1">
      <alignment horizontal="center"/>
    </xf>
    <xf numFmtId="0" fontId="54" fillId="0" borderId="0" xfId="59" applyFont="1" applyBorder="1" applyAlignment="1">
      <alignment horizontal="center" vertical="center" wrapText="1"/>
      <protection/>
    </xf>
    <xf numFmtId="0" fontId="1" fillId="0" borderId="0" xfId="0" applyFont="1" applyBorder="1" applyAlignment="1">
      <alignment horizontal="center" vertical="center" wrapText="1"/>
    </xf>
    <xf numFmtId="44" fontId="54" fillId="0" borderId="20" xfId="59" applyNumberFormat="1" applyFont="1" applyBorder="1" applyAlignment="1">
      <alignment horizontal="center"/>
      <protection/>
    </xf>
    <xf numFmtId="44" fontId="55" fillId="0" borderId="21" xfId="59" applyNumberFormat="1" applyFont="1" applyBorder="1">
      <alignment/>
      <protection/>
    </xf>
    <xf numFmtId="44" fontId="62" fillId="0" borderId="20" xfId="59" applyNumberFormat="1" applyFont="1" applyBorder="1" applyAlignment="1">
      <alignment horizontal="center"/>
      <protection/>
    </xf>
    <xf numFmtId="0" fontId="64" fillId="0" borderId="20" xfId="59" applyFont="1" applyBorder="1" applyAlignment="1">
      <alignment horizontal="center"/>
      <protection/>
    </xf>
    <xf numFmtId="0" fontId="0" fillId="0" borderId="0" xfId="0" applyBorder="1" applyAlignment="1">
      <alignment horizontal="center" vertical="center" wrapText="1"/>
    </xf>
    <xf numFmtId="0" fontId="7" fillId="36" borderId="0" xfId="59" applyFill="1">
      <alignment/>
      <protection/>
    </xf>
    <xf numFmtId="44" fontId="7" fillId="36" borderId="0" xfId="59" applyNumberFormat="1" applyFill="1">
      <alignment/>
      <protection/>
    </xf>
    <xf numFmtId="44" fontId="7" fillId="36" borderId="0" xfId="59" applyNumberFormat="1" applyFill="1" applyAlignment="1">
      <alignment horizontal="center"/>
      <protection/>
    </xf>
    <xf numFmtId="10" fontId="7" fillId="36" borderId="0" xfId="59" applyNumberFormat="1" applyFill="1">
      <alignment/>
      <protection/>
    </xf>
    <xf numFmtId="0" fontId="7" fillId="36" borderId="0" xfId="59" applyFont="1" applyFill="1">
      <alignment/>
      <protection/>
    </xf>
    <xf numFmtId="0" fontId="7" fillId="36" borderId="0" xfId="59" applyNumberFormat="1" applyFill="1">
      <alignment/>
      <protection/>
    </xf>
    <xf numFmtId="0" fontId="54" fillId="0" borderId="22" xfId="59" applyFont="1" applyBorder="1" applyAlignment="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37" fillId="0" borderId="0" xfId="0" applyFont="1" applyAlignment="1">
      <alignment horizontal="justify" vertical="center" wrapText="1"/>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ays" xfId="29"/>
    <cellStyle name="48_prix" xfId="30"/>
    <cellStyle name="48_qte"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Hyperlink" xfId="51"/>
    <cellStyle name="Lien hypertexte 2" xfId="52"/>
    <cellStyle name="Followed Hyperlink" xfId="53"/>
    <cellStyle name="Monétaire 2" xfId="54"/>
    <cellStyle name="Monétaire 2 2" xfId="55"/>
    <cellStyle name="Monétaire 3" xfId="56"/>
    <cellStyle name="Monétaire_Exercice de revision numéro 1" xfId="57"/>
    <cellStyle name="Neutre" xfId="58"/>
    <cellStyle name="Normal 2" xfId="59"/>
    <cellStyle name="Normal 2 2" xfId="60"/>
    <cellStyle name="Normal 2 2 2" xfId="61"/>
    <cellStyle name="Note" xfId="62"/>
    <cellStyle name="Pourcentage 2" xfId="63"/>
    <cellStyle name="Satisfaisant" xfId="64"/>
    <cellStyle name="Sortie" xfId="65"/>
    <cellStyle name="Texte explicatif" xfId="66"/>
    <cellStyle name="Titre" xfId="67"/>
    <cellStyle name="Titre " xfId="68"/>
    <cellStyle name="Titre 1" xfId="69"/>
    <cellStyle name="Titre 2" xfId="70"/>
    <cellStyle name="Titre 3" xfId="71"/>
    <cellStyle name="Titre 4" xfId="72"/>
    <cellStyle name="Total" xfId="73"/>
    <cellStyle name="Vérification" xfId="74"/>
    <cellStyle name="Vérification de cellule" xfId="7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000000"/>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727272"/>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1028700</xdr:colOff>
      <xdr:row>37</xdr:row>
      <xdr:rowOff>0</xdr:rowOff>
    </xdr:from>
    <xdr:to>
      <xdr:col>2</xdr:col>
      <xdr:colOff>4029075</xdr:colOff>
      <xdr:row>40</xdr:row>
      <xdr:rowOff>142875</xdr:rowOff>
    </xdr:to>
    <xdr:pic>
      <xdr:nvPicPr>
        <xdr:cNvPr id="1" name="Picture 9" descr="269_cita_0"/>
        <xdr:cNvPicPr preferRelativeResize="1">
          <a:picLocks noChangeAspect="1"/>
        </xdr:cNvPicPr>
      </xdr:nvPicPr>
      <xdr:blipFill>
        <a:blip r:embed="rId1"/>
        <a:stretch>
          <a:fillRect/>
        </a:stretch>
      </xdr:blipFill>
      <xdr:spPr>
        <a:xfrm>
          <a:off x="2438400" y="7219950"/>
          <a:ext cx="30003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1066800</xdr:colOff>
      <xdr:row>44</xdr:row>
      <xdr:rowOff>114300</xdr:rowOff>
    </xdr:from>
    <xdr:to>
      <xdr:col>2</xdr:col>
      <xdr:colOff>4057650</xdr:colOff>
      <xdr:row>48</xdr:row>
      <xdr:rowOff>114300</xdr:rowOff>
    </xdr:to>
    <xdr:pic>
      <xdr:nvPicPr>
        <xdr:cNvPr id="1" name="Picture 4" descr="269_cita_0"/>
        <xdr:cNvPicPr preferRelativeResize="1">
          <a:picLocks noChangeAspect="1"/>
        </xdr:cNvPicPr>
      </xdr:nvPicPr>
      <xdr:blipFill>
        <a:blip r:embed="rId1"/>
        <a:stretch>
          <a:fillRect/>
        </a:stretch>
      </xdr:blipFill>
      <xdr:spPr>
        <a:xfrm>
          <a:off x="2476500" y="7867650"/>
          <a:ext cx="29908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1028700</xdr:colOff>
      <xdr:row>37</xdr:row>
      <xdr:rowOff>85725</xdr:rowOff>
    </xdr:from>
    <xdr:to>
      <xdr:col>2</xdr:col>
      <xdr:colOff>4038600</xdr:colOff>
      <xdr:row>43</xdr:row>
      <xdr:rowOff>76200</xdr:rowOff>
    </xdr:to>
    <xdr:pic>
      <xdr:nvPicPr>
        <xdr:cNvPr id="1" name="Picture 23" descr="269_cita_0"/>
        <xdr:cNvPicPr preferRelativeResize="1">
          <a:picLocks noChangeAspect="1"/>
        </xdr:cNvPicPr>
      </xdr:nvPicPr>
      <xdr:blipFill>
        <a:blip r:embed="rId1"/>
        <a:stretch>
          <a:fillRect/>
        </a:stretch>
      </xdr:blipFill>
      <xdr:spPr>
        <a:xfrm>
          <a:off x="2438400" y="6991350"/>
          <a:ext cx="300990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1057275</xdr:colOff>
      <xdr:row>49</xdr:row>
      <xdr:rowOff>76200</xdr:rowOff>
    </xdr:from>
    <xdr:to>
      <xdr:col>3</xdr:col>
      <xdr:colOff>4029075</xdr:colOff>
      <xdr:row>52</xdr:row>
      <xdr:rowOff>66675</xdr:rowOff>
    </xdr:to>
    <xdr:pic>
      <xdr:nvPicPr>
        <xdr:cNvPr id="1" name="Picture 5" descr="269_cita_0"/>
        <xdr:cNvPicPr preferRelativeResize="1">
          <a:picLocks noChangeAspect="1"/>
        </xdr:cNvPicPr>
      </xdr:nvPicPr>
      <xdr:blipFill>
        <a:blip r:embed="rId1"/>
        <a:stretch>
          <a:fillRect/>
        </a:stretch>
      </xdr:blipFill>
      <xdr:spPr>
        <a:xfrm>
          <a:off x="2457450" y="8677275"/>
          <a:ext cx="29718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43</xdr:row>
      <xdr:rowOff>114300</xdr:rowOff>
    </xdr:from>
    <xdr:to>
      <xdr:col>3</xdr:col>
      <xdr:colOff>4048125</xdr:colOff>
      <xdr:row>47</xdr:row>
      <xdr:rowOff>114300</xdr:rowOff>
    </xdr:to>
    <xdr:pic>
      <xdr:nvPicPr>
        <xdr:cNvPr id="1" name="Picture 18" descr="269_cita_0"/>
        <xdr:cNvPicPr preferRelativeResize="1">
          <a:picLocks noChangeAspect="1"/>
        </xdr:cNvPicPr>
      </xdr:nvPicPr>
      <xdr:blipFill>
        <a:blip r:embed="rId1"/>
        <a:stretch>
          <a:fillRect/>
        </a:stretch>
      </xdr:blipFill>
      <xdr:spPr>
        <a:xfrm>
          <a:off x="2438400" y="8020050"/>
          <a:ext cx="30099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876300</xdr:colOff>
      <xdr:row>42</xdr:row>
      <xdr:rowOff>47625</xdr:rowOff>
    </xdr:from>
    <xdr:to>
      <xdr:col>2</xdr:col>
      <xdr:colOff>4029075</xdr:colOff>
      <xdr:row>47</xdr:row>
      <xdr:rowOff>38100</xdr:rowOff>
    </xdr:to>
    <xdr:pic>
      <xdr:nvPicPr>
        <xdr:cNvPr id="1" name="Picture 11" descr="269_cita_0"/>
        <xdr:cNvPicPr preferRelativeResize="1">
          <a:picLocks noChangeAspect="1"/>
        </xdr:cNvPicPr>
      </xdr:nvPicPr>
      <xdr:blipFill>
        <a:blip r:embed="rId1"/>
        <a:stretch>
          <a:fillRect/>
        </a:stretch>
      </xdr:blipFill>
      <xdr:spPr>
        <a:xfrm>
          <a:off x="2286000" y="8181975"/>
          <a:ext cx="3152775" cy="800100"/>
        </a:xfrm>
        <a:prstGeom prst="rect">
          <a:avLst/>
        </a:prstGeom>
        <a:noFill/>
        <a:ln w="9525" cmpd="sng">
          <a:noFill/>
        </a:ln>
      </xdr:spPr>
    </xdr:pic>
    <xdr:clientData/>
  </xdr:twoCellAnchor>
  <xdr:oneCellAnchor>
    <xdr:from>
      <xdr:col>3</xdr:col>
      <xdr:colOff>581025</xdr:colOff>
      <xdr:row>14</xdr:row>
      <xdr:rowOff>200025</xdr:rowOff>
    </xdr:from>
    <xdr:ext cx="85725" cy="200025"/>
    <xdr:sp fLocksText="0">
      <xdr:nvSpPr>
        <xdr:cNvPr id="2" name="Text Box 12"/>
        <xdr:cNvSpPr txBox="1">
          <a:spLocks noChangeArrowheads="1"/>
        </xdr:cNvSpPr>
      </xdr:nvSpPr>
      <xdr:spPr>
        <a:xfrm>
          <a:off x="6524625" y="3143250"/>
          <a:ext cx="85725" cy="200025"/>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233;rici\Hiver%202017\Budget%20et%20indicateurs%20de%20performance%20(430-763-Me)\LE%20755\Budget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verture"/>
      <sheetName val="Calendrier 2017"/>
      <sheetName val="Heures d'opé 2017"/>
      <sheetName val="Achalandage 2017"/>
      <sheetName val="UmA (food) 2017"/>
      <sheetName val="PmO (food) 2017"/>
      <sheetName val="DmA (food) 2017 "/>
      <sheetName val="Demande jour (food)"/>
      <sheetName val="Demande totale (food)  2017"/>
      <sheetName val="UmA (beverage) 2017 (2)"/>
      <sheetName val="PmO (beverage) 2017 (2)"/>
      <sheetName val="DmA (beverage) 2017  (2)"/>
      <sheetName val="Demande jour (beverage) (2)"/>
      <sheetName val="Demande totale (beverage)  2017"/>
      <sheetName val="Le 755 MASTER"/>
      <sheetName val="Calcul CmO et PmO"/>
      <sheetName val="Liste des MP(AS)"/>
      <sheetName val="Ragout de boeuf"/>
      <sheetName val="Entrées_monde"/>
      <sheetName val="Salades et potages"/>
      <sheetName val="Burger et sandwich)"/>
      <sheetName val="Pizza"/>
      <sheetName val="Les saveurs du monde (1)"/>
      <sheetName val="Les saveurs du monde (2)"/>
      <sheetName val="Gâteries"/>
      <sheetName val="Coût marchandises vendues"/>
      <sheetName val="Salaire (F+G) 2"/>
      <sheetName val="F+G Salaires"/>
      <sheetName val="Frais Occupation "/>
      <sheetName val="Amortissement"/>
      <sheetName val="Coûts directs d'exploitation"/>
      <sheetName val="Musique et divertissement"/>
      <sheetName val="Marketing "/>
      <sheetName val="Service publics "/>
      <sheetName val="Frais d'administration "/>
      <sheetName val="Entretien et réparations"/>
      <sheetName val="Frais Financiers"/>
      <sheetName val="Autres revenus"/>
      <sheetName val="Ind. de performance"/>
      <sheetName val="Bilan de départ"/>
      <sheetName val="Cycle comptable"/>
      <sheetName val="Bilan de fermeture (2)"/>
      <sheetName val="Essai - Budget"/>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hyperlink" Target="http://www.hrimag.com/Le-calcul-du-prix-moyen-offert-PmO"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hyperlink" Target="http://fr.wikipedia.org/wiki/Langue_chinoise" TargetMode="External" /><Relationship Id="rId2" Type="http://schemas.openxmlformats.org/officeDocument/2006/relationships/hyperlink" Target="http://fr.wikipedia.org/wiki/Langue_chinoise"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hyperlink" Target="http://www.hrimag.com/Le-calcul-du-prix-moyen-offert-PmO"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T107"/>
  <sheetViews>
    <sheetView tabSelected="1" zoomScale="170" zoomScaleNormal="170" zoomScalePageLayoutView="0" workbookViewId="0" topLeftCell="A1">
      <pane xSplit="3" ySplit="6" topLeftCell="D81" activePane="bottomRight" state="frozen"/>
      <selection pane="topLeft" activeCell="A1" sqref="A1"/>
      <selection pane="topRight" activeCell="D1" sqref="D1"/>
      <selection pane="bottomLeft" activeCell="A7" sqref="A7"/>
      <selection pane="bottomRight" activeCell="E77" sqref="E77"/>
    </sheetView>
  </sheetViews>
  <sheetFormatPr defaultColWidth="10.625" defaultRowHeight="12.75"/>
  <cols>
    <col min="1" max="1" width="10.625" style="82" customWidth="1"/>
    <col min="2" max="2" width="3.625" style="82" customWidth="1"/>
    <col min="3" max="3" width="52.00390625" style="82" bestFit="1" customWidth="1"/>
    <col min="4" max="4" width="2.125" style="82" customWidth="1"/>
    <col min="5" max="5" width="16.125" style="82" customWidth="1"/>
    <col min="6" max="6" width="18.375" style="82" bestFit="1" customWidth="1"/>
    <col min="7" max="7" width="12.125" style="82" customWidth="1"/>
    <col min="8" max="8" width="16.125" style="82" customWidth="1"/>
    <col min="9" max="9" width="4.375" style="82" customWidth="1"/>
    <col min="10" max="10" width="3.875" style="82" customWidth="1"/>
    <col min="11" max="11" width="65.00390625" style="82" customWidth="1"/>
    <col min="12" max="12" width="10.625" style="82" customWidth="1"/>
    <col min="13" max="13" width="5.00390625" style="82" customWidth="1"/>
    <col min="14" max="14" width="2.50390625" style="82" customWidth="1"/>
    <col min="15" max="15" width="1.4921875" style="82" customWidth="1"/>
    <col min="16" max="16" width="7.00390625" style="82" customWidth="1"/>
    <col min="17" max="18" width="1.625" style="82" customWidth="1"/>
    <col min="19" max="19" width="4.625" style="82" customWidth="1"/>
    <col min="20" max="16384" width="10.625" style="82" customWidth="1"/>
  </cols>
  <sheetData>
    <row r="1" ht="12.75">
      <c r="L1" s="122"/>
    </row>
    <row r="2" spans="3:12" ht="21.75">
      <c r="C2" s="83" t="s">
        <v>177</v>
      </c>
      <c r="D2" s="83"/>
      <c r="L2" s="122"/>
    </row>
    <row r="3" spans="3:12" ht="22.5" thickBot="1">
      <c r="C3" s="83"/>
      <c r="D3" s="83"/>
      <c r="L3" s="122"/>
    </row>
    <row r="4" spans="3:12" ht="22.5" thickTop="1">
      <c r="C4" s="83"/>
      <c r="D4" s="83"/>
      <c r="E4" s="142" t="s">
        <v>165</v>
      </c>
      <c r="F4" s="142" t="s">
        <v>166</v>
      </c>
      <c r="G4" s="142" t="s">
        <v>167</v>
      </c>
      <c r="H4" s="142" t="s">
        <v>164</v>
      </c>
      <c r="I4" s="129"/>
      <c r="L4" s="122"/>
    </row>
    <row r="5" spans="3:12" ht="21.75">
      <c r="C5" s="83"/>
      <c r="D5" s="83"/>
      <c r="E5" s="143"/>
      <c r="F5" s="145"/>
      <c r="G5" s="145"/>
      <c r="H5" s="145"/>
      <c r="I5" s="130"/>
      <c r="L5" s="122"/>
    </row>
    <row r="6" spans="5:12" ht="16.5" customHeight="1" thickBot="1">
      <c r="E6" s="144"/>
      <c r="F6" s="146"/>
      <c r="G6" s="146"/>
      <c r="H6" s="146"/>
      <c r="I6" s="130"/>
      <c r="L6" s="122"/>
    </row>
    <row r="7" spans="5:12" ht="16.5" customHeight="1" thickTop="1">
      <c r="E7" s="135"/>
      <c r="F7" s="130"/>
      <c r="G7" s="130"/>
      <c r="H7" s="130"/>
      <c r="I7" s="130"/>
      <c r="L7" s="122"/>
    </row>
    <row r="8" spans="6:12" ht="12.75">
      <c r="F8" s="85"/>
      <c r="L8" s="122"/>
    </row>
    <row r="9" spans="3:12" ht="18">
      <c r="C9" s="84" t="str">
        <f>+Entrées_monde!C1</f>
        <v>Entrées</v>
      </c>
      <c r="D9" s="84"/>
      <c r="E9" s="85"/>
      <c r="F9" s="86"/>
      <c r="G9" s="87"/>
      <c r="L9" s="122"/>
    </row>
    <row r="10" spans="1:17" ht="15.75">
      <c r="A10" s="136">
        <v>1</v>
      </c>
      <c r="B10" s="136">
        <v>1</v>
      </c>
      <c r="C10" s="140" t="str">
        <f>+Entrées_monde!C7</f>
        <v>Plateau asiatique  </v>
      </c>
      <c r="D10" s="140"/>
      <c r="E10" s="137">
        <f aca="true" t="shared" si="0" ref="E10:E16">0.32*F10</f>
        <v>6.4</v>
      </c>
      <c r="F10" s="138">
        <f>+Entrées_monde!A8</f>
        <v>20</v>
      </c>
      <c r="G10" s="139">
        <f aca="true" t="shared" si="1" ref="G10:G17">E10/F10</f>
        <v>0.32</v>
      </c>
      <c r="H10" s="137">
        <f aca="true" t="shared" si="2" ref="H10:H17">F10-E10</f>
        <v>13.6</v>
      </c>
      <c r="I10" s="85"/>
      <c r="K10" s="89" t="s">
        <v>168</v>
      </c>
      <c r="L10" s="125">
        <f>E17</f>
        <v>4.057142857142857</v>
      </c>
      <c r="Q10" s="123"/>
    </row>
    <row r="11" spans="1:12" ht="12.75">
      <c r="A11" s="82">
        <v>2</v>
      </c>
      <c r="B11" s="82">
        <v>2</v>
      </c>
      <c r="C11" s="88" t="str">
        <f>+Entrées_monde!C7</f>
        <v>Plateau asiatique  </v>
      </c>
      <c r="D11" s="88"/>
      <c r="E11" s="85">
        <f t="shared" si="0"/>
        <v>3.2800000000000002</v>
      </c>
      <c r="F11" s="86">
        <f>+Entrées_monde!B8</f>
        <v>10.25</v>
      </c>
      <c r="G11" s="87">
        <f t="shared" si="1"/>
        <v>0.32</v>
      </c>
      <c r="H11" s="85">
        <f t="shared" si="2"/>
        <v>6.97</v>
      </c>
      <c r="I11" s="85"/>
      <c r="K11" s="89" t="s">
        <v>169</v>
      </c>
      <c r="L11" s="125">
        <f>F17</f>
        <v>12.678571428571429</v>
      </c>
    </row>
    <row r="12" spans="1:12" ht="12.75">
      <c r="A12" s="82">
        <v>3</v>
      </c>
      <c r="B12" s="82">
        <v>3</v>
      </c>
      <c r="C12" s="88" t="str">
        <f>+Entrées_monde!C11</f>
        <v>Frites belges et mayonnaise à la cajun</v>
      </c>
      <c r="D12" s="88"/>
      <c r="E12" s="85">
        <f t="shared" si="0"/>
        <v>2.24</v>
      </c>
      <c r="F12" s="86">
        <f>+Entrées_monde!B12</f>
        <v>7</v>
      </c>
      <c r="G12" s="87">
        <f t="shared" si="1"/>
        <v>0.32</v>
      </c>
      <c r="H12" s="85">
        <f t="shared" si="2"/>
        <v>4.76</v>
      </c>
      <c r="I12" s="85"/>
      <c r="K12" s="89" t="s">
        <v>171</v>
      </c>
      <c r="L12" s="126">
        <f>G17</f>
        <v>0.31999999999999995</v>
      </c>
    </row>
    <row r="13" spans="1:12" ht="12.75">
      <c r="A13" s="82">
        <v>4</v>
      </c>
      <c r="B13" s="82">
        <v>4</v>
      </c>
      <c r="C13" s="88" t="str">
        <f>+Entrées_monde!C14</f>
        <v>Calmars Le 755</v>
      </c>
      <c r="D13" s="88"/>
      <c r="E13" s="85">
        <f t="shared" si="0"/>
        <v>5.76</v>
      </c>
      <c r="F13" s="86">
        <f>+Entrées_monde!B15</f>
        <v>18</v>
      </c>
      <c r="G13" s="87">
        <f t="shared" si="1"/>
        <v>0.32</v>
      </c>
      <c r="H13" s="85">
        <f t="shared" si="2"/>
        <v>12.24</v>
      </c>
      <c r="I13" s="85"/>
      <c r="K13" s="89" t="s">
        <v>170</v>
      </c>
      <c r="L13" s="125">
        <f>H17</f>
        <v>8.621428571428572</v>
      </c>
    </row>
    <row r="14" spans="1:12" ht="12.75">
      <c r="A14" s="82">
        <v>5</v>
      </c>
      <c r="B14" s="82">
        <v>5</v>
      </c>
      <c r="C14" s="88" t="str">
        <f>+Entrées_monde!C17</f>
        <v>Mille feuilles de saumon fumé</v>
      </c>
      <c r="D14" s="88"/>
      <c r="E14" s="85">
        <f t="shared" si="0"/>
        <v>3.04</v>
      </c>
      <c r="F14" s="86">
        <f>+Entrées_monde!B18</f>
        <v>9.5</v>
      </c>
      <c r="G14" s="87">
        <f t="shared" si="1"/>
        <v>0.32</v>
      </c>
      <c r="H14" s="85">
        <f t="shared" si="2"/>
        <v>6.46</v>
      </c>
      <c r="I14" s="85"/>
      <c r="L14" s="122"/>
    </row>
    <row r="15" spans="1:12" ht="12.75">
      <c r="A15" s="82">
        <v>6</v>
      </c>
      <c r="B15" s="82">
        <v>6</v>
      </c>
      <c r="C15" s="88" t="str">
        <f>+Entrées_monde!C21</f>
        <v>Tartare de bœuf angus à la thaï</v>
      </c>
      <c r="D15" s="88"/>
      <c r="E15" s="85">
        <f t="shared" si="0"/>
        <v>3.84</v>
      </c>
      <c r="F15" s="86">
        <f>+Entrées_monde!B22</f>
        <v>12</v>
      </c>
      <c r="G15" s="87">
        <f t="shared" si="1"/>
        <v>0.32</v>
      </c>
      <c r="H15" s="85">
        <f t="shared" si="2"/>
        <v>8.16</v>
      </c>
      <c r="I15" s="85"/>
      <c r="L15" s="122"/>
    </row>
    <row r="16" spans="1:12" ht="12.75">
      <c r="A16" s="82">
        <v>7</v>
      </c>
      <c r="B16" s="82">
        <v>7</v>
      </c>
      <c r="C16" s="88" t="str">
        <f>+Entrées_monde!C25</f>
        <v>Tartare de saumon frais et sa mayonnaise au yuzu</v>
      </c>
      <c r="D16" s="88"/>
      <c r="E16" s="85">
        <f t="shared" si="0"/>
        <v>3.84</v>
      </c>
      <c r="F16" s="86">
        <f>+Entrées_monde!B26</f>
        <v>12</v>
      </c>
      <c r="G16" s="87">
        <f t="shared" si="1"/>
        <v>0.32</v>
      </c>
      <c r="H16" s="85">
        <f t="shared" si="2"/>
        <v>8.16</v>
      </c>
      <c r="I16" s="85"/>
      <c r="L16" s="122"/>
    </row>
    <row r="17" spans="3:12" ht="15.75">
      <c r="C17" s="89" t="s">
        <v>176</v>
      </c>
      <c r="D17" s="89"/>
      <c r="E17" s="90">
        <f>SUM(E10:E16)/B16</f>
        <v>4.057142857142857</v>
      </c>
      <c r="F17" s="90">
        <f>SUM(F10:F16)/B16</f>
        <v>12.678571428571429</v>
      </c>
      <c r="G17" s="91">
        <f t="shared" si="1"/>
        <v>0.31999999999999995</v>
      </c>
      <c r="H17" s="92">
        <f t="shared" si="2"/>
        <v>8.621428571428572</v>
      </c>
      <c r="I17" s="92"/>
      <c r="L17" s="122"/>
    </row>
    <row r="18" spans="5:12" ht="12.75">
      <c r="E18" s="85"/>
      <c r="F18" s="86"/>
      <c r="G18" s="87"/>
      <c r="L18" s="122"/>
    </row>
    <row r="19" spans="3:12" ht="18">
      <c r="C19" s="84" t="str">
        <f>+'Salades et potages'!C1</f>
        <v>Salades     premier mouvement - allégro</v>
      </c>
      <c r="D19" s="84"/>
      <c r="E19" s="85"/>
      <c r="F19" s="86"/>
      <c r="G19" s="87"/>
      <c r="L19" s="122"/>
    </row>
    <row r="20" spans="1:12" ht="12.75">
      <c r="A20" s="136">
        <v>8</v>
      </c>
      <c r="B20" s="136">
        <v>1</v>
      </c>
      <c r="C20" s="141" t="str">
        <f>+'Salades et potages'!C3</f>
        <v>Salade Caesar</v>
      </c>
      <c r="D20" s="141"/>
      <c r="E20" s="137">
        <f>0.32*F20</f>
        <v>3.2</v>
      </c>
      <c r="F20" s="138">
        <f>+'Salades et potages'!A4</f>
        <v>10</v>
      </c>
      <c r="G20" s="139">
        <f aca="true" t="shared" si="3" ref="G20:G25">E20/F20</f>
        <v>0.32</v>
      </c>
      <c r="H20" s="137">
        <f aca="true" t="shared" si="4" ref="H20:H25">F20-E20</f>
        <v>6.8</v>
      </c>
      <c r="I20" s="85"/>
      <c r="K20" s="89" t="s">
        <v>168</v>
      </c>
      <c r="L20" s="125">
        <f>E25</f>
        <v>6.848000000000001</v>
      </c>
    </row>
    <row r="21" spans="1:12" ht="12.75">
      <c r="A21" s="82">
        <v>9</v>
      </c>
      <c r="B21" s="82">
        <v>2</v>
      </c>
      <c r="C21" s="82" t="str">
        <f>+'Salades et potages'!C3</f>
        <v>Salade Caesar</v>
      </c>
      <c r="E21" s="85">
        <f>0.32*F21</f>
        <v>7.04</v>
      </c>
      <c r="F21" s="86">
        <f>+'Salades et potages'!B4</f>
        <v>22</v>
      </c>
      <c r="G21" s="87">
        <f t="shared" si="3"/>
        <v>0.32</v>
      </c>
      <c r="H21" s="85">
        <f t="shared" si="4"/>
        <v>14.96</v>
      </c>
      <c r="I21" s="85"/>
      <c r="K21" s="89" t="s">
        <v>169</v>
      </c>
      <c r="L21" s="125">
        <f>F25</f>
        <v>21.4</v>
      </c>
    </row>
    <row r="22" spans="1:12" ht="12.75">
      <c r="A22" s="82">
        <v>10</v>
      </c>
      <c r="B22" s="82">
        <v>3</v>
      </c>
      <c r="C22" s="82" t="str">
        <f>'Salades et potages'!C3</f>
        <v>Salade Caesar</v>
      </c>
      <c r="E22" s="85">
        <f>0.32*F22</f>
        <v>8.96</v>
      </c>
      <c r="F22" s="86">
        <f>'Salades et potages'!B7</f>
        <v>28</v>
      </c>
      <c r="G22" s="87">
        <f t="shared" si="3"/>
        <v>0.32</v>
      </c>
      <c r="H22" s="85">
        <f t="shared" si="4"/>
        <v>19.04</v>
      </c>
      <c r="I22" s="85"/>
      <c r="K22" s="89"/>
      <c r="L22" s="125"/>
    </row>
    <row r="23" spans="1:12" ht="12.75">
      <c r="A23" s="82">
        <v>11</v>
      </c>
      <c r="B23" s="82">
        <v>4</v>
      </c>
      <c r="C23" s="82" t="str">
        <f>+'Salades et potages'!C23</f>
        <v>Salade Norvégienne</v>
      </c>
      <c r="E23" s="85">
        <f>0.32*F23</f>
        <v>7.68</v>
      </c>
      <c r="F23" s="86">
        <f>+'Salades et potages'!B24</f>
        <v>24</v>
      </c>
      <c r="G23" s="87">
        <f t="shared" si="3"/>
        <v>0.32</v>
      </c>
      <c r="H23" s="85">
        <f t="shared" si="4"/>
        <v>16.32</v>
      </c>
      <c r="I23" s="85"/>
      <c r="K23" s="89" t="s">
        <v>171</v>
      </c>
      <c r="L23" s="126">
        <f>G25</f>
        <v>0.32000000000000006</v>
      </c>
    </row>
    <row r="24" spans="1:12" ht="12.75">
      <c r="A24" s="82">
        <v>12</v>
      </c>
      <c r="B24" s="82">
        <v>5</v>
      </c>
      <c r="C24" s="82" t="str">
        <f>+'Salades et potages'!C27</f>
        <v>Salade Nouvelle-France</v>
      </c>
      <c r="E24" s="85">
        <f>0.32*F24</f>
        <v>7.36</v>
      </c>
      <c r="F24" s="86">
        <f>+'Salades et potages'!B28</f>
        <v>23</v>
      </c>
      <c r="G24" s="87">
        <f t="shared" si="3"/>
        <v>0.32</v>
      </c>
      <c r="H24" s="85">
        <f t="shared" si="4"/>
        <v>15.64</v>
      </c>
      <c r="I24" s="85"/>
      <c r="K24" s="89" t="s">
        <v>170</v>
      </c>
      <c r="L24" s="125">
        <f>H25</f>
        <v>14.551999999999998</v>
      </c>
    </row>
    <row r="25" spans="3:12" ht="15.75">
      <c r="C25" s="89" t="s">
        <v>176</v>
      </c>
      <c r="D25" s="89"/>
      <c r="E25" s="90">
        <f>SUM(E20:E24)/B24</f>
        <v>6.848000000000001</v>
      </c>
      <c r="F25" s="90">
        <f>SUM(F20:F24)/B24</f>
        <v>21.4</v>
      </c>
      <c r="G25" s="91">
        <f t="shared" si="3"/>
        <v>0.32000000000000006</v>
      </c>
      <c r="H25" s="92">
        <f t="shared" si="4"/>
        <v>14.551999999999998</v>
      </c>
      <c r="I25" s="92"/>
      <c r="L25" s="122"/>
    </row>
    <row r="26" spans="2:12" ht="12.75">
      <c r="B26" s="82" t="s">
        <v>0</v>
      </c>
      <c r="E26" s="85"/>
      <c r="F26" s="93"/>
      <c r="G26" s="87"/>
      <c r="L26" s="122"/>
    </row>
    <row r="27" spans="2:12" ht="18">
      <c r="B27" s="82" t="s">
        <v>0</v>
      </c>
      <c r="C27" s="84" t="str">
        <f>+'Salades et potages'!C31</f>
        <v>Potages</v>
      </c>
      <c r="D27" s="84"/>
      <c r="E27" s="85"/>
      <c r="F27" s="93"/>
      <c r="G27" s="87"/>
      <c r="L27" s="122"/>
    </row>
    <row r="28" spans="1:12" ht="12.75">
      <c r="A28" s="136">
        <v>13</v>
      </c>
      <c r="B28" s="136">
        <v>1</v>
      </c>
      <c r="C28" s="136" t="str">
        <f>+'Salades et potages'!C33</f>
        <v>Marmite du jour</v>
      </c>
      <c r="D28" s="136"/>
      <c r="E28" s="137">
        <f aca="true" t="shared" si="5" ref="E28:E33">0.32*F28</f>
        <v>2.56</v>
      </c>
      <c r="F28" s="138">
        <f>+'Salades et potages'!A34</f>
        <v>8</v>
      </c>
      <c r="G28" s="139">
        <f aca="true" t="shared" si="6" ref="G28:G34">E28/F28</f>
        <v>0.32</v>
      </c>
      <c r="H28" s="137">
        <f aca="true" t="shared" si="7" ref="H28:H34">F28-E28</f>
        <v>5.4399999999999995</v>
      </c>
      <c r="I28" s="85"/>
      <c r="K28" s="89" t="s">
        <v>168</v>
      </c>
      <c r="L28" s="125">
        <f>E34</f>
        <v>4.4799999999999995</v>
      </c>
    </row>
    <row r="29" spans="1:12" ht="12.75">
      <c r="A29" s="82">
        <v>14</v>
      </c>
      <c r="B29" s="82">
        <v>2</v>
      </c>
      <c r="C29" s="82" t="str">
        <f>+'Salades et potages'!C33</f>
        <v>Marmite du jour</v>
      </c>
      <c r="E29" s="85">
        <f t="shared" si="5"/>
        <v>4.8</v>
      </c>
      <c r="F29" s="86">
        <f>+'Salades et potages'!B34</f>
        <v>15</v>
      </c>
      <c r="G29" s="87">
        <f t="shared" si="6"/>
        <v>0.32</v>
      </c>
      <c r="H29" s="85">
        <f t="shared" si="7"/>
        <v>10.2</v>
      </c>
      <c r="I29" s="85"/>
      <c r="K29" s="89" t="s">
        <v>169</v>
      </c>
      <c r="L29" s="125">
        <f>F34</f>
        <v>14</v>
      </c>
    </row>
    <row r="30" spans="1:12" ht="12.75">
      <c r="A30" s="82">
        <v>15</v>
      </c>
      <c r="B30" s="82">
        <v>3</v>
      </c>
      <c r="C30" s="82" t="str">
        <f>+'Salades et potages'!C37</f>
        <v>Soupe à l'oignon version Le 755</v>
      </c>
      <c r="E30" s="85">
        <f t="shared" si="5"/>
        <v>3.2</v>
      </c>
      <c r="F30" s="86">
        <f>+'Salades et potages'!A38</f>
        <v>10</v>
      </c>
      <c r="G30" s="87">
        <f t="shared" si="6"/>
        <v>0.32</v>
      </c>
      <c r="H30" s="85">
        <f t="shared" si="7"/>
        <v>6.8</v>
      </c>
      <c r="I30" s="85"/>
      <c r="K30" s="89" t="s">
        <v>171</v>
      </c>
      <c r="L30" s="126">
        <f>G34</f>
        <v>0.31999999999999995</v>
      </c>
    </row>
    <row r="31" spans="1:12" ht="12.75">
      <c r="A31" s="82">
        <v>16</v>
      </c>
      <c r="B31" s="82">
        <v>4</v>
      </c>
      <c r="C31" s="82" t="str">
        <f>+'Salades et potages'!C37</f>
        <v>Soupe à l'oignon version Le 755</v>
      </c>
      <c r="E31" s="85">
        <f t="shared" si="5"/>
        <v>5.44</v>
      </c>
      <c r="F31" s="86">
        <f>+'Salades et potages'!B38</f>
        <v>17</v>
      </c>
      <c r="G31" s="87">
        <f t="shared" si="6"/>
        <v>0.32</v>
      </c>
      <c r="H31" s="85">
        <f t="shared" si="7"/>
        <v>11.559999999999999</v>
      </c>
      <c r="I31" s="85"/>
      <c r="K31" s="89" t="s">
        <v>170</v>
      </c>
      <c r="L31" s="125">
        <f>H34</f>
        <v>9.52</v>
      </c>
    </row>
    <row r="32" spans="1:12" ht="12.75">
      <c r="A32" s="82">
        <v>17</v>
      </c>
      <c r="B32" s="82">
        <v>5</v>
      </c>
      <c r="C32" s="82" t="str">
        <f>+'Salades et potages'!C41</f>
        <v>Tonkinoise </v>
      </c>
      <c r="E32" s="85">
        <f t="shared" si="5"/>
        <v>3.84</v>
      </c>
      <c r="F32" s="86">
        <f>+'Salades et potages'!A42</f>
        <v>12</v>
      </c>
      <c r="G32" s="87">
        <f t="shared" si="6"/>
        <v>0.32</v>
      </c>
      <c r="H32" s="85">
        <f t="shared" si="7"/>
        <v>8.16</v>
      </c>
      <c r="I32" s="85"/>
      <c r="L32" s="122"/>
    </row>
    <row r="33" spans="1:12" ht="12.75">
      <c r="A33" s="82">
        <v>18</v>
      </c>
      <c r="B33" s="82">
        <v>6</v>
      </c>
      <c r="C33" s="82" t="str">
        <f>+'Salades et potages'!C41</f>
        <v>Tonkinoise </v>
      </c>
      <c r="E33" s="85">
        <f t="shared" si="5"/>
        <v>7.04</v>
      </c>
      <c r="F33" s="86">
        <f>+'Salades et potages'!B42</f>
        <v>22</v>
      </c>
      <c r="G33" s="87">
        <f t="shared" si="6"/>
        <v>0.32</v>
      </c>
      <c r="H33" s="85">
        <f t="shared" si="7"/>
        <v>14.96</v>
      </c>
      <c r="I33" s="85"/>
      <c r="L33" s="122"/>
    </row>
    <row r="34" spans="3:12" ht="15.75">
      <c r="C34" s="89" t="s">
        <v>176</v>
      </c>
      <c r="D34" s="89"/>
      <c r="E34" s="90">
        <f>SUM(E28:E33)/B33</f>
        <v>4.4799999999999995</v>
      </c>
      <c r="F34" s="90">
        <f>SUM(F28:F33)/B33</f>
        <v>14</v>
      </c>
      <c r="G34" s="91">
        <f t="shared" si="6"/>
        <v>0.31999999999999995</v>
      </c>
      <c r="H34" s="92">
        <f t="shared" si="7"/>
        <v>9.52</v>
      </c>
      <c r="I34" s="92"/>
      <c r="L34" s="122"/>
    </row>
    <row r="35" spans="5:12" ht="12.75">
      <c r="E35" s="85"/>
      <c r="F35" s="86"/>
      <c r="G35" s="87"/>
      <c r="L35" s="122"/>
    </row>
    <row r="36" spans="3:12" ht="18">
      <c r="C36" s="84" t="str">
        <f>+'Burger et sandwich'!C1</f>
        <v>Burgers et Sandwichs</v>
      </c>
      <c r="D36" s="84"/>
      <c r="E36" s="85"/>
      <c r="F36" s="86"/>
      <c r="G36" s="87"/>
      <c r="L36" s="122"/>
    </row>
    <row r="37" spans="1:12" ht="12.75">
      <c r="A37" s="82">
        <v>19</v>
      </c>
      <c r="B37" s="82">
        <v>1</v>
      </c>
      <c r="C37" s="82" t="str">
        <f>+'Burger et sandwich'!C5</f>
        <v>Burger des Amériques</v>
      </c>
      <c r="E37" s="85">
        <f aca="true" t="shared" si="8" ref="E37:E44">0.32*F37</f>
        <v>8.32</v>
      </c>
      <c r="F37" s="86">
        <f>+'Burger et sandwich'!B6</f>
        <v>26</v>
      </c>
      <c r="G37" s="87">
        <f aca="true" t="shared" si="9" ref="G37:G45">E37/F37</f>
        <v>0.32</v>
      </c>
      <c r="H37" s="85">
        <f aca="true" t="shared" si="10" ref="H37:H45">F37-E37</f>
        <v>17.68</v>
      </c>
      <c r="I37" s="85"/>
      <c r="K37" s="89" t="s">
        <v>168</v>
      </c>
      <c r="L37" s="125">
        <f>E45</f>
        <v>7.4799999999999995</v>
      </c>
    </row>
    <row r="38" spans="1:12" ht="12.75">
      <c r="A38" s="136">
        <v>20</v>
      </c>
      <c r="B38" s="136">
        <v>2</v>
      </c>
      <c r="C38" s="136" t="str">
        <f>+'Burger et sandwich'!C9</f>
        <v>pour les kamikaze, ajoutez un foie gras poêlé pour 9</v>
      </c>
      <c r="D38" s="136"/>
      <c r="E38" s="137">
        <f t="shared" si="8"/>
        <v>9.92</v>
      </c>
      <c r="F38" s="138">
        <f>'Burger et sandwich'!B9</f>
        <v>31</v>
      </c>
      <c r="G38" s="139">
        <f t="shared" si="9"/>
        <v>0.32</v>
      </c>
      <c r="H38" s="137">
        <f t="shared" si="10"/>
        <v>21.08</v>
      </c>
      <c r="I38" s="85"/>
      <c r="K38" s="89" t="s">
        <v>169</v>
      </c>
      <c r="L38" s="125">
        <f>F45</f>
        <v>23.375</v>
      </c>
    </row>
    <row r="39" spans="1:12" ht="12.75">
      <c r="A39" s="82">
        <v>21</v>
      </c>
      <c r="B39" s="82">
        <v>3</v>
      </c>
      <c r="C39" s="82" t="str">
        <f>+'Burger et sandwich'!C11</f>
        <v>Burger de saumon à la Japonaise </v>
      </c>
      <c r="E39" s="85">
        <f t="shared" si="8"/>
        <v>7.04</v>
      </c>
      <c r="F39" s="85">
        <f>+'Burger et sandwich'!B12</f>
        <v>22</v>
      </c>
      <c r="G39" s="87">
        <f t="shared" si="9"/>
        <v>0.32</v>
      </c>
      <c r="H39" s="85">
        <f t="shared" si="10"/>
        <v>14.96</v>
      </c>
      <c r="I39" s="85"/>
      <c r="K39" s="89" t="s">
        <v>171</v>
      </c>
      <c r="L39" s="126">
        <f>G45</f>
        <v>0.32</v>
      </c>
    </row>
    <row r="40" spans="1:12" ht="12.75">
      <c r="A40" s="82">
        <v>22</v>
      </c>
      <c r="B40" s="82">
        <v>4</v>
      </c>
      <c r="C40" s="82" t="str">
        <f>+'Burger et sandwich'!C15</f>
        <v>Burger Tex Mex</v>
      </c>
      <c r="E40" s="85">
        <f t="shared" si="8"/>
        <v>7.36</v>
      </c>
      <c r="F40" s="85">
        <f>+'Burger et sandwich'!B16</f>
        <v>23</v>
      </c>
      <c r="G40" s="87">
        <f t="shared" si="9"/>
        <v>0.32</v>
      </c>
      <c r="H40" s="85">
        <f t="shared" si="10"/>
        <v>15.64</v>
      </c>
      <c r="I40" s="85"/>
      <c r="K40" s="89" t="s">
        <v>170</v>
      </c>
      <c r="L40" s="125">
        <f>H45</f>
        <v>15.895</v>
      </c>
    </row>
    <row r="41" spans="1:12" ht="12.75">
      <c r="A41" s="82">
        <v>23</v>
      </c>
      <c r="B41" s="82">
        <v>5</v>
      </c>
      <c r="C41" s="82" t="str">
        <f>+'Burger et sandwich'!C19</f>
        <v>Burger de la Louisiane</v>
      </c>
      <c r="E41" s="85">
        <f t="shared" si="8"/>
        <v>6.72</v>
      </c>
      <c r="F41" s="85">
        <f>+'Burger et sandwich'!B20</f>
        <v>21</v>
      </c>
      <c r="G41" s="87">
        <f t="shared" si="9"/>
        <v>0.32</v>
      </c>
      <c r="H41" s="85">
        <f t="shared" si="10"/>
        <v>14.280000000000001</v>
      </c>
      <c r="I41" s="85"/>
      <c r="L41" s="122"/>
    </row>
    <row r="42" spans="1:12" ht="12.75">
      <c r="A42" s="82">
        <v>24</v>
      </c>
      <c r="B42" s="82">
        <v>6</v>
      </c>
      <c r="C42" s="82" t="str">
        <f>+'Burger et sandwich'!C23</f>
        <v>Sandwich à la viande fumée </v>
      </c>
      <c r="E42" s="85">
        <f t="shared" si="8"/>
        <v>6.72</v>
      </c>
      <c r="F42" s="85">
        <f>+'Burger et sandwich'!B24</f>
        <v>21</v>
      </c>
      <c r="G42" s="87">
        <f t="shared" si="9"/>
        <v>0.32</v>
      </c>
      <c r="H42" s="85">
        <f t="shared" si="10"/>
        <v>14.280000000000001</v>
      </c>
      <c r="I42" s="85"/>
      <c r="L42" s="122"/>
    </row>
    <row r="43" spans="1:12" ht="12.75">
      <c r="A43" s="82">
        <v>25</v>
      </c>
      <c r="B43" s="82">
        <v>7</v>
      </c>
      <c r="C43" s="82" t="str">
        <f>+'Burger et sandwich'!C26</f>
        <v>Baguette végétarienne </v>
      </c>
      <c r="E43" s="85">
        <f t="shared" si="8"/>
        <v>7.04</v>
      </c>
      <c r="F43" s="85">
        <f>+'Burger et sandwich'!B27</f>
        <v>22</v>
      </c>
      <c r="G43" s="87">
        <f t="shared" si="9"/>
        <v>0.32</v>
      </c>
      <c r="H43" s="85">
        <f t="shared" si="10"/>
        <v>14.96</v>
      </c>
      <c r="I43" s="85"/>
      <c r="L43" s="122"/>
    </row>
    <row r="44" spans="1:12" ht="12.75">
      <c r="A44" s="82">
        <v>26</v>
      </c>
      <c r="B44" s="82">
        <v>8</v>
      </c>
      <c r="C44" s="82" t="str">
        <f>+'Burger et sandwich'!C30</f>
        <v>Hot dog à l'européenne </v>
      </c>
      <c r="E44" s="85">
        <f t="shared" si="8"/>
        <v>6.72</v>
      </c>
      <c r="F44" s="85">
        <f>+'Burger et sandwich'!B31</f>
        <v>21</v>
      </c>
      <c r="G44" s="87">
        <f t="shared" si="9"/>
        <v>0.32</v>
      </c>
      <c r="H44" s="85">
        <f t="shared" si="10"/>
        <v>14.280000000000001</v>
      </c>
      <c r="I44" s="85"/>
      <c r="L44" s="122"/>
    </row>
    <row r="45" spans="3:12" ht="15.75">
      <c r="C45" s="89" t="s">
        <v>176</v>
      </c>
      <c r="D45" s="89"/>
      <c r="E45" s="92">
        <f>SUM(E37:E44)/B44</f>
        <v>7.4799999999999995</v>
      </c>
      <c r="F45" s="92">
        <f>SUM(F37:F44)/B44</f>
        <v>23.375</v>
      </c>
      <c r="G45" s="91">
        <f t="shared" si="9"/>
        <v>0.32</v>
      </c>
      <c r="H45" s="92">
        <f t="shared" si="10"/>
        <v>15.895</v>
      </c>
      <c r="I45" s="92"/>
      <c r="L45" s="122"/>
    </row>
    <row r="46" spans="1:12" ht="12.75">
      <c r="A46" s="82" t="s">
        <v>0</v>
      </c>
      <c r="E46" s="85"/>
      <c r="F46" s="85"/>
      <c r="G46" s="87"/>
      <c r="L46" s="122"/>
    </row>
    <row r="47" spans="3:12" ht="18">
      <c r="C47" s="84" t="str">
        <f>+Pizza!D1</f>
        <v>Pizzas</v>
      </c>
      <c r="D47" s="84"/>
      <c r="E47" s="85"/>
      <c r="F47" s="85"/>
      <c r="G47" s="87"/>
      <c r="L47" s="122"/>
    </row>
    <row r="48" spans="1:12" ht="12.75">
      <c r="A48" s="82">
        <v>27</v>
      </c>
      <c r="B48" s="82">
        <v>1</v>
      </c>
      <c r="C48" s="82" t="str">
        <f>+Pizza!D15</f>
        <v>Indienne</v>
      </c>
      <c r="E48" s="85">
        <f aca="true" t="shared" si="11" ref="E48:E53">0.32*F48</f>
        <v>8</v>
      </c>
      <c r="F48" s="85">
        <f>+Pizza!C16</f>
        <v>25</v>
      </c>
      <c r="G48" s="87">
        <f aca="true" t="shared" si="12" ref="G48:G54">E48/F48</f>
        <v>0.32</v>
      </c>
      <c r="H48" s="85">
        <f aca="true" t="shared" si="13" ref="H48:H54">F48-E48</f>
        <v>17</v>
      </c>
      <c r="I48" s="85"/>
      <c r="K48" s="89" t="s">
        <v>168</v>
      </c>
      <c r="L48" s="125">
        <f>E54</f>
        <v>7.84</v>
      </c>
    </row>
    <row r="49" spans="1:12" ht="12.75">
      <c r="A49" s="82">
        <v>28</v>
      </c>
      <c r="B49" s="82">
        <v>2</v>
      </c>
      <c r="C49" s="82" t="str">
        <f>+Pizza!D20</f>
        <v>Italienne (La Margherita)</v>
      </c>
      <c r="E49" s="85">
        <f t="shared" si="11"/>
        <v>7.04</v>
      </c>
      <c r="F49" s="85">
        <f>+Pizza!C21</f>
        <v>22</v>
      </c>
      <c r="G49" s="87">
        <f t="shared" si="12"/>
        <v>0.32</v>
      </c>
      <c r="H49" s="85">
        <f t="shared" si="13"/>
        <v>14.96</v>
      </c>
      <c r="I49" s="85"/>
      <c r="K49" s="89" t="s">
        <v>169</v>
      </c>
      <c r="L49" s="125">
        <f>F54</f>
        <v>24.5</v>
      </c>
    </row>
    <row r="50" spans="1:12" ht="12.75">
      <c r="A50" s="82">
        <v>29</v>
      </c>
      <c r="B50" s="82">
        <v>3</v>
      </c>
      <c r="C50" s="82" t="str">
        <f>+Pizza!D33</f>
        <v>Méditerranéenne </v>
      </c>
      <c r="E50" s="85">
        <f t="shared" si="11"/>
        <v>8.32</v>
      </c>
      <c r="F50" s="85">
        <f>+Pizza!C34</f>
        <v>26</v>
      </c>
      <c r="G50" s="87">
        <f t="shared" si="12"/>
        <v>0.32</v>
      </c>
      <c r="H50" s="85">
        <f t="shared" si="13"/>
        <v>17.68</v>
      </c>
      <c r="I50" s="85"/>
      <c r="K50" s="89" t="s">
        <v>171</v>
      </c>
      <c r="L50" s="126">
        <f>G54</f>
        <v>0.32</v>
      </c>
    </row>
    <row r="51" spans="1:12" ht="12.75">
      <c r="A51" s="82">
        <v>30</v>
      </c>
      <c r="B51" s="82">
        <v>4</v>
      </c>
      <c r="C51" s="82" t="str">
        <f>+Pizza!D38</f>
        <v>Corleone</v>
      </c>
      <c r="E51" s="85">
        <f t="shared" si="11"/>
        <v>8</v>
      </c>
      <c r="F51" s="85">
        <f>+Pizza!C39</f>
        <v>25</v>
      </c>
      <c r="G51" s="87">
        <f t="shared" si="12"/>
        <v>0.32</v>
      </c>
      <c r="H51" s="85">
        <f t="shared" si="13"/>
        <v>17</v>
      </c>
      <c r="I51" s="85"/>
      <c r="K51" s="89" t="s">
        <v>170</v>
      </c>
      <c r="L51" s="125">
        <f>H54</f>
        <v>16.66</v>
      </c>
    </row>
    <row r="52" spans="1:12" ht="12.75">
      <c r="A52" s="82">
        <v>31</v>
      </c>
      <c r="B52" s="82">
        <v>5</v>
      </c>
      <c r="C52" s="82" t="str">
        <f>+Pizza!D43</f>
        <v>New Yorkaise </v>
      </c>
      <c r="E52" s="85">
        <f t="shared" si="11"/>
        <v>7.68</v>
      </c>
      <c r="F52" s="85">
        <f>+Pizza!C44</f>
        <v>24</v>
      </c>
      <c r="G52" s="87">
        <f t="shared" si="12"/>
        <v>0.32</v>
      </c>
      <c r="H52" s="85">
        <f t="shared" si="13"/>
        <v>16.32</v>
      </c>
      <c r="I52" s="85"/>
      <c r="L52" s="122"/>
    </row>
    <row r="53" spans="1:12" ht="12.75">
      <c r="A53" s="82">
        <v>32</v>
      </c>
      <c r="B53" s="82">
        <v>6</v>
      </c>
      <c r="C53" s="82" t="str">
        <f>+Pizza!D47</f>
        <v>Suédoise </v>
      </c>
      <c r="E53" s="85">
        <f t="shared" si="11"/>
        <v>8</v>
      </c>
      <c r="F53" s="85">
        <f>+Pizza!C48</f>
        <v>25</v>
      </c>
      <c r="G53" s="87">
        <f t="shared" si="12"/>
        <v>0.32</v>
      </c>
      <c r="H53" s="85">
        <f t="shared" si="13"/>
        <v>17</v>
      </c>
      <c r="I53" s="85"/>
      <c r="L53" s="122"/>
    </row>
    <row r="54" spans="3:12" ht="15.75">
      <c r="C54" s="89" t="s">
        <v>176</v>
      </c>
      <c r="D54" s="89"/>
      <c r="E54" s="92">
        <f>SUM(E48:E53)/B53</f>
        <v>7.84</v>
      </c>
      <c r="F54" s="92">
        <f>SUM(F48:F53)/B53</f>
        <v>24.5</v>
      </c>
      <c r="G54" s="91">
        <f t="shared" si="12"/>
        <v>0.32</v>
      </c>
      <c r="H54" s="92">
        <f t="shared" si="13"/>
        <v>16.66</v>
      </c>
      <c r="I54" s="92"/>
      <c r="L54" s="122"/>
    </row>
    <row r="55" spans="1:12" ht="12.75">
      <c r="A55" s="82" t="s">
        <v>0</v>
      </c>
      <c r="E55" s="85"/>
      <c r="F55" s="85"/>
      <c r="G55" s="87"/>
      <c r="L55" s="122"/>
    </row>
    <row r="56" spans="3:12" ht="18">
      <c r="C56" s="84" t="str">
        <f>+'Les saveurs du monde'!D1</f>
        <v>Saveurs du monde</v>
      </c>
      <c r="D56" s="84"/>
      <c r="E56" s="85"/>
      <c r="F56" s="85"/>
      <c r="G56" s="87"/>
      <c r="L56" s="122"/>
    </row>
    <row r="57" spans="1:12" ht="12.75">
      <c r="A57" s="95">
        <v>33</v>
      </c>
      <c r="B57" s="95">
        <v>1</v>
      </c>
      <c r="C57" s="95" t="str">
        <f>+'Les saveurs du monde'!D4</f>
        <v>Cassoulet de porc aux saveurs du Brésil</v>
      </c>
      <c r="D57" s="95"/>
      <c r="E57" s="96">
        <f aca="true" t="shared" si="14" ref="E57:E66">0.36*F57</f>
        <v>8.28</v>
      </c>
      <c r="F57" s="96">
        <f>+'Les saveurs du monde'!C5</f>
        <v>23</v>
      </c>
      <c r="G57" s="97">
        <f aca="true" t="shared" si="15" ref="G57:G67">E57/F57</f>
        <v>0.36</v>
      </c>
      <c r="H57" s="96">
        <f aca="true" t="shared" si="16" ref="H57:H67">F57-E57</f>
        <v>14.72</v>
      </c>
      <c r="I57" s="96"/>
      <c r="K57" s="89" t="s">
        <v>168</v>
      </c>
      <c r="L57" s="125">
        <f>E67</f>
        <v>9.792</v>
      </c>
    </row>
    <row r="58" spans="1:12" ht="12.75">
      <c r="A58" s="82">
        <v>34</v>
      </c>
      <c r="B58" s="82">
        <v>2</v>
      </c>
      <c r="C58" s="82" t="str">
        <f>+'Les saveurs du monde'!D8</f>
        <v>Crevettes poêlées aux saveurs exotiques </v>
      </c>
      <c r="E58" s="96">
        <f t="shared" si="14"/>
        <v>11.52</v>
      </c>
      <c r="F58" s="85">
        <f>+'Les saveurs du monde'!C9</f>
        <v>32</v>
      </c>
      <c r="G58" s="87">
        <f t="shared" si="15"/>
        <v>0.36</v>
      </c>
      <c r="H58" s="85">
        <f t="shared" si="16"/>
        <v>20.48</v>
      </c>
      <c r="I58" s="85"/>
      <c r="K58" s="89" t="s">
        <v>169</v>
      </c>
      <c r="L58" s="125">
        <f>F67</f>
        <v>27.2</v>
      </c>
    </row>
    <row r="59" spans="1:12" ht="12.75">
      <c r="A59" s="82">
        <v>35</v>
      </c>
      <c r="B59" s="82">
        <v>3</v>
      </c>
      <c r="C59" s="82" t="str">
        <f>+'Les saveurs du monde'!D12</f>
        <v>Filet mignon de bœuf Angus sauce à la périgourdine</v>
      </c>
      <c r="E59" s="96">
        <f t="shared" si="14"/>
        <v>12.24</v>
      </c>
      <c r="F59" s="85">
        <f>+'Les saveurs du monde'!C13</f>
        <v>34</v>
      </c>
      <c r="G59" s="87">
        <f t="shared" si="15"/>
        <v>0.36</v>
      </c>
      <c r="H59" s="85">
        <f t="shared" si="16"/>
        <v>21.759999999999998</v>
      </c>
      <c r="I59" s="85"/>
      <c r="K59" s="89" t="s">
        <v>171</v>
      </c>
      <c r="L59" s="126">
        <f>G67</f>
        <v>0.36</v>
      </c>
    </row>
    <row r="60" spans="1:12" ht="12.75">
      <c r="A60" s="82">
        <v>36</v>
      </c>
      <c r="B60" s="82">
        <v>4</v>
      </c>
      <c r="C60" s="82" t="str">
        <f>+'Les saveurs du monde'!D16</f>
        <v>Bavette Le 755 </v>
      </c>
      <c r="E60" s="96">
        <f t="shared" si="14"/>
        <v>9.719999999999999</v>
      </c>
      <c r="F60" s="85">
        <f>+'Les saveurs du monde'!C17</f>
        <v>27</v>
      </c>
      <c r="G60" s="87">
        <f t="shared" si="15"/>
        <v>0.35999999999999993</v>
      </c>
      <c r="H60" s="85">
        <f t="shared" si="16"/>
        <v>17.28</v>
      </c>
      <c r="I60" s="85"/>
      <c r="K60" s="89" t="s">
        <v>170</v>
      </c>
      <c r="L60" s="125">
        <f>H67</f>
        <v>17.408</v>
      </c>
    </row>
    <row r="61" spans="1:12" ht="12.75">
      <c r="A61" s="82">
        <v>37</v>
      </c>
      <c r="B61" s="82">
        <v>5</v>
      </c>
      <c r="C61" s="82" t="str">
        <f>+'Les saveurs du monde'!D21</f>
        <v>Pad thaï au poulet </v>
      </c>
      <c r="E61" s="96">
        <f t="shared" si="14"/>
        <v>8.28</v>
      </c>
      <c r="F61" s="85">
        <f>+'Les saveurs du monde'!C22</f>
        <v>23</v>
      </c>
      <c r="G61" s="87">
        <f t="shared" si="15"/>
        <v>0.36</v>
      </c>
      <c r="H61" s="85">
        <f t="shared" si="16"/>
        <v>14.72</v>
      </c>
      <c r="I61" s="85"/>
      <c r="L61" s="122"/>
    </row>
    <row r="62" spans="1:12" ht="12.75">
      <c r="A62" s="82">
        <v>38</v>
      </c>
      <c r="B62" s="82">
        <v>6</v>
      </c>
      <c r="C62" s="82" t="str">
        <f>+'Les saveurs du monde'!D25</f>
        <v>Poulet Général Tao</v>
      </c>
      <c r="E62" s="96">
        <f t="shared" si="14"/>
        <v>9</v>
      </c>
      <c r="F62" s="85">
        <f>+'Les saveurs du monde'!C26</f>
        <v>25</v>
      </c>
      <c r="G62" s="87">
        <f t="shared" si="15"/>
        <v>0.36</v>
      </c>
      <c r="H62" s="85">
        <f t="shared" si="16"/>
        <v>16</v>
      </c>
      <c r="I62" s="85"/>
      <c r="L62" s="122"/>
    </row>
    <row r="63" spans="1:12" ht="12.75">
      <c r="A63" s="82">
        <v>39</v>
      </c>
      <c r="B63" s="82">
        <v>7</v>
      </c>
      <c r="C63" s="82" t="str">
        <f>+'Les saveurs du monde'!D28</f>
        <v>Saumon de Madagascar  ♥♥♥</v>
      </c>
      <c r="E63" s="96">
        <f t="shared" si="14"/>
        <v>10.799999999999999</v>
      </c>
      <c r="F63" s="85">
        <f>+'Les saveurs du monde'!C29</f>
        <v>30</v>
      </c>
      <c r="G63" s="87">
        <f t="shared" si="15"/>
        <v>0.36</v>
      </c>
      <c r="H63" s="85">
        <f t="shared" si="16"/>
        <v>19.200000000000003</v>
      </c>
      <c r="I63" s="85"/>
      <c r="L63" s="122"/>
    </row>
    <row r="64" spans="1:12" ht="12.75">
      <c r="A64" s="82">
        <v>40</v>
      </c>
      <c r="B64" s="82">
        <v>8</v>
      </c>
      <c r="C64" s="82" t="str">
        <f>+'Les saveurs du monde'!D32</f>
        <v>Tartare de bœuf angus à la thaï</v>
      </c>
      <c r="E64" s="96">
        <f t="shared" si="14"/>
        <v>10.08</v>
      </c>
      <c r="F64" s="85">
        <f>+'Les saveurs du monde'!C33</f>
        <v>28</v>
      </c>
      <c r="G64" s="87">
        <f t="shared" si="15"/>
        <v>0.36</v>
      </c>
      <c r="H64" s="85">
        <f t="shared" si="16"/>
        <v>17.92</v>
      </c>
      <c r="I64" s="85"/>
      <c r="L64" s="122"/>
    </row>
    <row r="65" spans="1:12" ht="12.75">
      <c r="A65" s="82">
        <v>41</v>
      </c>
      <c r="B65" s="82">
        <v>9</v>
      </c>
      <c r="C65" s="82" t="str">
        <f>+'Les saveurs du monde'!D36</f>
        <v>Tartare de saumon frais et sa mayonnaise au yuzu</v>
      </c>
      <c r="E65" s="96">
        <f t="shared" si="14"/>
        <v>9.719999999999999</v>
      </c>
      <c r="F65" s="85">
        <f>+'Les saveurs du monde'!C37</f>
        <v>27</v>
      </c>
      <c r="G65" s="87">
        <f t="shared" si="15"/>
        <v>0.35999999999999993</v>
      </c>
      <c r="H65" s="85">
        <f t="shared" si="16"/>
        <v>17.28</v>
      </c>
      <c r="I65" s="85"/>
      <c r="L65" s="122"/>
    </row>
    <row r="66" spans="1:12" ht="12.75">
      <c r="A66" s="82">
        <v>42</v>
      </c>
      <c r="B66" s="82">
        <v>10</v>
      </c>
      <c r="C66" s="82" t="str">
        <f>+'Les saveurs du monde'!D40</f>
        <v>Trio de saucisses</v>
      </c>
      <c r="E66" s="96">
        <f t="shared" si="14"/>
        <v>8.28</v>
      </c>
      <c r="F66" s="85">
        <f>+'Les saveurs du monde'!C41</f>
        <v>23</v>
      </c>
      <c r="G66" s="87">
        <f t="shared" si="15"/>
        <v>0.36</v>
      </c>
      <c r="H66" s="85">
        <f t="shared" si="16"/>
        <v>14.72</v>
      </c>
      <c r="I66" s="85"/>
      <c r="L66" s="122"/>
    </row>
    <row r="67" spans="3:12" ht="15.75">
      <c r="C67" s="89" t="s">
        <v>176</v>
      </c>
      <c r="D67" s="89"/>
      <c r="E67" s="92">
        <f>SUM(E57:E66)/B66</f>
        <v>9.792</v>
      </c>
      <c r="F67" s="92">
        <f>SUM(F57:F66)/B66</f>
        <v>27.2</v>
      </c>
      <c r="G67" s="91">
        <f t="shared" si="15"/>
        <v>0.36</v>
      </c>
      <c r="H67" s="92">
        <f t="shared" si="16"/>
        <v>17.408</v>
      </c>
      <c r="I67" s="92"/>
      <c r="L67" s="122"/>
    </row>
    <row r="68" spans="5:12" ht="12.75">
      <c r="E68" s="85"/>
      <c r="F68" s="85"/>
      <c r="G68" s="87"/>
      <c r="L68" s="122"/>
    </row>
    <row r="69" spans="3:12" ht="18">
      <c r="C69" s="84" t="str">
        <f>+Gâteries!C1</f>
        <v>Gâteries juste pour le plaisir</v>
      </c>
      <c r="D69" s="84"/>
      <c r="E69" s="85"/>
      <c r="F69" s="85"/>
      <c r="G69" s="87"/>
      <c r="L69" s="122"/>
    </row>
    <row r="70" spans="1:12" ht="12.75">
      <c r="A70" s="82">
        <v>43</v>
      </c>
      <c r="B70" s="82">
        <v>1</v>
      </c>
      <c r="C70" s="82" t="str">
        <f>+Gâteries!C5</f>
        <v>Tiramisu de grand-maman Corleone </v>
      </c>
      <c r="E70" s="85">
        <f>0.35*F70</f>
        <v>3.15</v>
      </c>
      <c r="F70" s="85">
        <f>+Gâteries!B6</f>
        <v>9</v>
      </c>
      <c r="G70" s="87">
        <f>E70/F70</f>
        <v>0.35</v>
      </c>
      <c r="H70" s="85">
        <f>F70-E70</f>
        <v>5.85</v>
      </c>
      <c r="I70" s="85"/>
      <c r="K70" s="89" t="s">
        <v>168</v>
      </c>
      <c r="L70" s="125">
        <f>E74</f>
        <v>2.9749999999999996</v>
      </c>
    </row>
    <row r="71" spans="1:12" ht="12.75">
      <c r="A71" s="82">
        <v>44</v>
      </c>
      <c r="B71" s="82">
        <v>2</v>
      </c>
      <c r="C71" s="82" t="str">
        <f>+Gâteries!C11</f>
        <v>Le Belge</v>
      </c>
      <c r="E71" s="85">
        <f>0.35*F71</f>
        <v>3.15</v>
      </c>
      <c r="F71" s="85">
        <f>+Gâteries!B12</f>
        <v>9</v>
      </c>
      <c r="G71" s="87">
        <f>E71/F71</f>
        <v>0.35</v>
      </c>
      <c r="H71" s="85">
        <f>F71-E71</f>
        <v>5.85</v>
      </c>
      <c r="I71" s="85"/>
      <c r="K71" s="89" t="s">
        <v>169</v>
      </c>
      <c r="L71" s="125">
        <f>F74</f>
        <v>8.5</v>
      </c>
    </row>
    <row r="72" spans="1:12" ht="12.75">
      <c r="A72" s="82">
        <v>45</v>
      </c>
      <c r="B72" s="82">
        <v>3</v>
      </c>
      <c r="C72" s="82" t="str">
        <f>+Gâteries!C15</f>
        <v>Crème brûlée au Bailey's </v>
      </c>
      <c r="E72" s="85">
        <f>0.35*F72</f>
        <v>2.8</v>
      </c>
      <c r="F72" s="85">
        <f>+Gâteries!B16</f>
        <v>8</v>
      </c>
      <c r="G72" s="87">
        <f>E72/F72</f>
        <v>0.35</v>
      </c>
      <c r="H72" s="85">
        <f>F72-E72</f>
        <v>5.2</v>
      </c>
      <c r="I72" s="85"/>
      <c r="K72" s="89" t="s">
        <v>171</v>
      </c>
      <c r="L72" s="126">
        <f>G74</f>
        <v>0.35</v>
      </c>
    </row>
    <row r="73" spans="1:12" ht="12.75">
      <c r="A73" s="82">
        <v>46</v>
      </c>
      <c r="B73" s="82">
        <v>4</v>
      </c>
      <c r="C73" s="82" t="str">
        <f>+Gâteries!C19</f>
        <v>Le New-Yorkais</v>
      </c>
      <c r="E73" s="85">
        <f>0.35*F73</f>
        <v>2.8</v>
      </c>
      <c r="F73" s="85">
        <f>+Gâteries!B19</f>
        <v>8</v>
      </c>
      <c r="G73" s="87">
        <f>E73/F73</f>
        <v>0.35</v>
      </c>
      <c r="H73" s="85">
        <f>F73-E73</f>
        <v>5.2</v>
      </c>
      <c r="I73" s="85"/>
      <c r="K73" s="89" t="s">
        <v>170</v>
      </c>
      <c r="L73" s="125">
        <f>H74</f>
        <v>5.525</v>
      </c>
    </row>
    <row r="74" spans="3:12" ht="15.75">
      <c r="C74" s="89" t="s">
        <v>176</v>
      </c>
      <c r="D74" s="89"/>
      <c r="E74" s="92">
        <f>SUM(E70:E73)/B73</f>
        <v>2.9749999999999996</v>
      </c>
      <c r="F74" s="92">
        <f>SUM(F70:F73)/B73</f>
        <v>8.5</v>
      </c>
      <c r="G74" s="91">
        <f>E74/F74</f>
        <v>0.35</v>
      </c>
      <c r="H74" s="92">
        <f>F74-E74</f>
        <v>5.525</v>
      </c>
      <c r="I74" s="92"/>
      <c r="L74" s="122"/>
    </row>
    <row r="75" spans="5:12" ht="12.75">
      <c r="E75" s="85"/>
      <c r="F75" s="85"/>
      <c r="G75" s="87"/>
      <c r="L75" s="122"/>
    </row>
    <row r="76" spans="3:12" ht="18">
      <c r="C76" s="84" t="str">
        <f>+Gâteries!C26</f>
        <v>Le monde des fromages</v>
      </c>
      <c r="D76" s="84"/>
      <c r="E76" s="85"/>
      <c r="F76" s="85"/>
      <c r="G76" s="87"/>
      <c r="L76" s="122"/>
    </row>
    <row r="77" spans="1:19" ht="12.75">
      <c r="A77" s="82">
        <v>47</v>
      </c>
      <c r="B77" s="82">
        <v>1</v>
      </c>
      <c r="C77" s="82" t="str">
        <f>+Gâteries!C26</f>
        <v>Le monde des fromages</v>
      </c>
      <c r="E77" s="85">
        <f>0.5*F77</f>
        <v>5</v>
      </c>
      <c r="F77" s="85">
        <f>+Gâteries!B27</f>
        <v>10</v>
      </c>
      <c r="G77" s="87">
        <f>E77/F77</f>
        <v>0.5</v>
      </c>
      <c r="H77" s="85">
        <f>F77-E77</f>
        <v>5</v>
      </c>
      <c r="I77" s="85"/>
      <c r="K77" s="124" t="s">
        <v>168</v>
      </c>
      <c r="L77" s="127">
        <f>E78</f>
        <v>5</v>
      </c>
      <c r="S77" s="94"/>
    </row>
    <row r="78" spans="3:20" ht="15.75">
      <c r="C78" s="89" t="s">
        <v>176</v>
      </c>
      <c r="D78" s="89"/>
      <c r="E78" s="92">
        <f>E77/B77</f>
        <v>5</v>
      </c>
      <c r="F78" s="92">
        <f>F77/B77</f>
        <v>10</v>
      </c>
      <c r="G78" s="91">
        <f>E78/F78</f>
        <v>0.5</v>
      </c>
      <c r="H78" s="92">
        <f>F78-E78</f>
        <v>5</v>
      </c>
      <c r="I78" s="92"/>
      <c r="K78" s="124" t="s">
        <v>169</v>
      </c>
      <c r="L78" s="127">
        <f>F78</f>
        <v>10</v>
      </c>
      <c r="M78"/>
      <c r="N78"/>
      <c r="O78"/>
      <c r="P78"/>
      <c r="Q78"/>
      <c r="R78"/>
      <c r="S78"/>
      <c r="T78"/>
    </row>
    <row r="79" spans="3:20" ht="15.75">
      <c r="C79" s="89"/>
      <c r="D79" s="89"/>
      <c r="E79" s="92"/>
      <c r="F79" s="92"/>
      <c r="G79" s="91"/>
      <c r="H79" s="92"/>
      <c r="I79" s="92"/>
      <c r="K79" s="124" t="s">
        <v>171</v>
      </c>
      <c r="L79" s="128">
        <f>G78</f>
        <v>0.5</v>
      </c>
      <c r="M79"/>
      <c r="N79"/>
      <c r="O79"/>
      <c r="P79"/>
      <c r="Q79"/>
      <c r="R79"/>
      <c r="S79"/>
      <c r="T79"/>
    </row>
    <row r="80" spans="3:20" ht="15.75">
      <c r="C80" s="89"/>
      <c r="D80" s="89"/>
      <c r="E80" s="92"/>
      <c r="F80" s="92"/>
      <c r="G80" s="91"/>
      <c r="H80" s="92"/>
      <c r="I80" s="92"/>
      <c r="K80" s="124" t="s">
        <v>170</v>
      </c>
      <c r="L80" s="127">
        <f>H78</f>
        <v>5</v>
      </c>
      <c r="M80"/>
      <c r="N80"/>
      <c r="O80"/>
      <c r="P80"/>
      <c r="Q80"/>
      <c r="R80"/>
      <c r="S80"/>
      <c r="T80"/>
    </row>
    <row r="81" spans="3:20" ht="15.75">
      <c r="C81" s="89"/>
      <c r="D81" s="89"/>
      <c r="E81" s="92"/>
      <c r="F81" s="92"/>
      <c r="G81" s="91"/>
      <c r="H81" s="92"/>
      <c r="I81" s="92"/>
      <c r="K81" s="89"/>
      <c r="L81" s="125"/>
      <c r="M81"/>
      <c r="N81"/>
      <c r="O81"/>
      <c r="P81"/>
      <c r="Q81"/>
      <c r="R81"/>
      <c r="S81"/>
      <c r="T81"/>
    </row>
    <row r="82" spans="3:20" ht="16.5" thickBot="1">
      <c r="C82" s="89"/>
      <c r="D82" s="89"/>
      <c r="E82" s="92"/>
      <c r="F82" s="92"/>
      <c r="G82" s="91"/>
      <c r="H82" s="92"/>
      <c r="I82" s="92"/>
      <c r="K82" s="89" t="s">
        <v>0</v>
      </c>
      <c r="L82" s="126" t="s">
        <v>0</v>
      </c>
      <c r="M82"/>
      <c r="N82"/>
      <c r="O82"/>
      <c r="P82"/>
      <c r="Q82"/>
      <c r="R82"/>
      <c r="S82"/>
      <c r="T82"/>
    </row>
    <row r="83" spans="2:20" ht="18" thickBot="1" thickTop="1">
      <c r="B83" s="103"/>
      <c r="C83" s="104"/>
      <c r="D83" s="104"/>
      <c r="E83" s="105"/>
      <c r="F83" s="105"/>
      <c r="G83" s="106"/>
      <c r="H83" s="105"/>
      <c r="I83" s="132"/>
      <c r="J83" s="110"/>
      <c r="M83"/>
      <c r="N83"/>
      <c r="O83"/>
      <c r="P83"/>
      <c r="Q83"/>
      <c r="R83"/>
      <c r="S83"/>
      <c r="T83"/>
    </row>
    <row r="84" spans="2:20" ht="15" thickBot="1" thickTop="1">
      <c r="B84" s="107"/>
      <c r="C84" s="108"/>
      <c r="D84" s="108"/>
      <c r="E84" s="115" t="s">
        <v>161</v>
      </c>
      <c r="F84" s="115" t="s">
        <v>146</v>
      </c>
      <c r="G84" s="116" t="s">
        <v>147</v>
      </c>
      <c r="H84" s="114" t="s">
        <v>148</v>
      </c>
      <c r="I84" s="131"/>
      <c r="J84" s="110"/>
      <c r="M84"/>
      <c r="N84"/>
      <c r="O84"/>
      <c r="P84"/>
      <c r="Q84"/>
      <c r="R84"/>
      <c r="S84"/>
      <c r="T84"/>
    </row>
    <row r="85" spans="2:20" ht="16.5" thickTop="1">
      <c r="B85" s="107"/>
      <c r="C85" s="110"/>
      <c r="D85" s="110"/>
      <c r="E85" s="119"/>
      <c r="F85" s="119"/>
      <c r="G85" s="120"/>
      <c r="H85" s="121"/>
      <c r="I85" s="134"/>
      <c r="J85" s="110"/>
      <c r="K85" s="124"/>
      <c r="L85" s="128"/>
      <c r="M85"/>
      <c r="N85"/>
      <c r="O85"/>
      <c r="P85"/>
      <c r="Q85"/>
      <c r="R85"/>
      <c r="S85"/>
      <c r="T85"/>
    </row>
    <row r="86" spans="2:20" ht="18">
      <c r="B86" s="107"/>
      <c r="C86" s="109" t="s">
        <v>150</v>
      </c>
      <c r="D86" s="109"/>
      <c r="E86" s="119"/>
      <c r="F86" s="119"/>
      <c r="G86" s="120"/>
      <c r="H86" s="121"/>
      <c r="I86" s="134"/>
      <c r="J86" s="110"/>
      <c r="K86" s="124"/>
      <c r="L86" s="127"/>
      <c r="M86"/>
      <c r="N86"/>
      <c r="O86"/>
      <c r="P86"/>
      <c r="Q86"/>
      <c r="R86"/>
      <c r="S86"/>
      <c r="T86"/>
    </row>
    <row r="87" spans="2:20" ht="18.75">
      <c r="B87" s="107"/>
      <c r="C87" s="108" t="s">
        <v>176</v>
      </c>
      <c r="D87" s="108"/>
      <c r="E87" s="117">
        <f>+(E10+E11+E12+E13+E14+E15+E16+E20+E21+E22+E23+E24+E28+E29+E30+E31+E32+E33+E37+E38+E39+E40+E41+E42+E43+E44+E48+E49+E50+E51+E52+E53+E57+E58+E59+E60+E61+E62+E63+E64+E65+E66+E70+E71+E72+E73+E77)/A77</f>
        <v>6.621702127659573</v>
      </c>
      <c r="F87" s="117">
        <f>+(F10+F11+F12+F13+F14+F15+F16+F20+F21+F22+F23+F24+F28+F29+F30+F31+F32+F33+F37+F38+F39+F40+F41+F42+F43+F44+F48+F49+F50+F51+F52+F53+F57+F58+F59+F60+F61+F62+F63+F64+F65+F66+F70+F71+F72+F73+F77)/A77</f>
        <v>19.78191489361702</v>
      </c>
      <c r="G87" s="118">
        <f>E87/F87</f>
        <v>0.33473514385587516</v>
      </c>
      <c r="H87" s="117">
        <f>F87-E87</f>
        <v>13.160212765957448</v>
      </c>
      <c r="I87" s="133"/>
      <c r="J87" s="110"/>
      <c r="K87"/>
      <c r="L87"/>
      <c r="M87"/>
      <c r="N87"/>
      <c r="O87"/>
      <c r="P87"/>
      <c r="Q87"/>
      <c r="R87"/>
      <c r="S87"/>
      <c r="T87"/>
    </row>
    <row r="88" spans="2:20" ht="13.5" thickBot="1">
      <c r="B88" s="111"/>
      <c r="C88" s="112"/>
      <c r="D88" s="112"/>
      <c r="E88" s="112"/>
      <c r="F88" s="112"/>
      <c r="G88" s="112"/>
      <c r="H88" s="112"/>
      <c r="I88" s="113"/>
      <c r="J88" s="110"/>
      <c r="K88" s="124" t="s">
        <v>172</v>
      </c>
      <c r="L88" s="127">
        <f>E87</f>
        <v>6.621702127659573</v>
      </c>
      <c r="M88"/>
      <c r="N88"/>
      <c r="O88"/>
      <c r="P88"/>
      <c r="Q88"/>
      <c r="R88"/>
      <c r="S88"/>
      <c r="T88"/>
    </row>
    <row r="89" spans="6:20" ht="13.5" thickTop="1">
      <c r="F89" s="82" t="s">
        <v>0</v>
      </c>
      <c r="K89" s="124" t="s">
        <v>173</v>
      </c>
      <c r="L89" s="127">
        <f>F87</f>
        <v>19.78191489361702</v>
      </c>
      <c r="M89"/>
      <c r="N89"/>
      <c r="O89"/>
      <c r="P89"/>
      <c r="Q89"/>
      <c r="R89"/>
      <c r="S89"/>
      <c r="T89"/>
    </row>
    <row r="90" spans="5:20" ht="12.75">
      <c r="E90" s="85"/>
      <c r="F90" s="85"/>
      <c r="K90" s="124" t="s">
        <v>174</v>
      </c>
      <c r="L90" s="128">
        <f>G87</f>
        <v>0.33473514385587516</v>
      </c>
      <c r="M90"/>
      <c r="N90"/>
      <c r="O90"/>
      <c r="P90"/>
      <c r="Q90"/>
      <c r="R90"/>
      <c r="S90"/>
      <c r="T90"/>
    </row>
    <row r="91" spans="5:20" ht="12.75">
      <c r="E91" s="85"/>
      <c r="F91" s="85"/>
      <c r="K91" s="124" t="s">
        <v>175</v>
      </c>
      <c r="L91" s="127">
        <f>H87</f>
        <v>13.160212765957448</v>
      </c>
      <c r="M91"/>
      <c r="N91"/>
      <c r="O91"/>
      <c r="P91"/>
      <c r="Q91"/>
      <c r="R91"/>
      <c r="S91"/>
      <c r="T91"/>
    </row>
    <row r="92" ht="12.75">
      <c r="E92" s="85"/>
    </row>
    <row r="93" ht="12.75">
      <c r="E93" s="85"/>
    </row>
    <row r="94" ht="12.75">
      <c r="E94" s="85"/>
    </row>
    <row r="95" ht="12.75">
      <c r="E95" s="85"/>
    </row>
    <row r="96" ht="12.75">
      <c r="E96" s="85"/>
    </row>
    <row r="97" ht="12.75">
      <c r="E97" s="85"/>
    </row>
    <row r="98" ht="12.75">
      <c r="E98" s="85"/>
    </row>
    <row r="99" ht="12.75">
      <c r="E99" s="85"/>
    </row>
    <row r="100" ht="12.75">
      <c r="E100" s="85"/>
    </row>
    <row r="101" ht="12.75">
      <c r="E101" s="85"/>
    </row>
    <row r="102" ht="12.75">
      <c r="E102" s="85"/>
    </row>
    <row r="103" ht="12.75">
      <c r="E103" s="85"/>
    </row>
    <row r="104" ht="12.75">
      <c r="E104" s="85"/>
    </row>
    <row r="105" ht="12.75">
      <c r="E105" s="85"/>
    </row>
    <row r="106" ht="12.75">
      <c r="E106" s="85"/>
    </row>
    <row r="107" ht="12.75">
      <c r="E107" s="85"/>
    </row>
  </sheetData>
  <sheetProtection/>
  <mergeCells count="4">
    <mergeCell ref="E4:E6"/>
    <mergeCell ref="F4:F6"/>
    <mergeCell ref="G4:G6"/>
    <mergeCell ref="H4:H6"/>
  </mergeCells>
  <printOptions/>
  <pageMargins left="0.787401575" right="0.787401575" top="0.984251969" bottom="0.984251969"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E64"/>
  <sheetViews>
    <sheetView showGridLines="0" showZeros="0" zoomScale="170" zoomScaleNormal="170" zoomScalePageLayoutView="0" workbookViewId="0" topLeftCell="A1">
      <selection activeCell="D1" sqref="D1"/>
    </sheetView>
  </sheetViews>
  <sheetFormatPr defaultColWidth="11.00390625" defaultRowHeight="12.75"/>
  <cols>
    <col min="1" max="1" width="10.875" style="0" customWidth="1"/>
    <col min="2" max="2" width="7.625" style="9" customWidth="1"/>
    <col min="3" max="3" width="54.00390625" style="0" customWidth="1"/>
    <col min="4" max="4" width="14.50390625" style="0" bestFit="1" customWidth="1"/>
    <col min="6" max="8" width="56.50390625" style="0" customWidth="1"/>
    <col min="9" max="10" width="10.375" style="0" customWidth="1"/>
    <col min="11" max="11" width="21.50390625" style="0" customWidth="1"/>
    <col min="12" max="12" width="5.875" style="0" customWidth="1"/>
  </cols>
  <sheetData>
    <row r="1" spans="3:5" ht="43.5">
      <c r="C1" s="24" t="s">
        <v>178</v>
      </c>
      <c r="D1" s="99" t="s">
        <v>155</v>
      </c>
      <c r="E1" s="81">
        <f>(+A8+B8+B12+B15+B18+B22+B26)/7</f>
        <v>12.678571428571429</v>
      </c>
    </row>
    <row r="2" spans="3:4" ht="15.75">
      <c r="C2" s="27" t="s">
        <v>42</v>
      </c>
      <c r="D2" s="13" t="s">
        <v>0</v>
      </c>
    </row>
    <row r="4" spans="2:4" ht="15" customHeight="1">
      <c r="B4" s="18" t="s">
        <v>0</v>
      </c>
      <c r="C4" s="10"/>
      <c r="D4" s="4"/>
    </row>
    <row r="5" spans="1:4" ht="15" customHeight="1">
      <c r="A5" s="18" t="s">
        <v>0</v>
      </c>
      <c r="B5" s="18" t="s">
        <v>0</v>
      </c>
      <c r="C5" s="10"/>
      <c r="D5" s="4"/>
    </row>
    <row r="6" spans="1:4" ht="15" customHeight="1">
      <c r="A6" s="14"/>
      <c r="B6" s="14"/>
      <c r="C6" s="10"/>
      <c r="D6" s="4"/>
    </row>
    <row r="7" spans="1:3" ht="15.75" customHeight="1">
      <c r="A7" s="17" t="s">
        <v>16</v>
      </c>
      <c r="B7" s="17" t="s">
        <v>17</v>
      </c>
      <c r="C7" s="20" t="s">
        <v>1</v>
      </c>
    </row>
    <row r="8" spans="1:3" ht="15" customHeight="1">
      <c r="A8" s="69">
        <v>20</v>
      </c>
      <c r="B8" s="69">
        <v>10.25</v>
      </c>
      <c r="C8" s="45" t="s">
        <v>66</v>
      </c>
    </row>
    <row r="9" spans="1:3" ht="15" customHeight="1">
      <c r="A9" s="70"/>
      <c r="B9" s="70"/>
      <c r="C9" s="45" t="s">
        <v>114</v>
      </c>
    </row>
    <row r="10" spans="1:3" ht="15" customHeight="1">
      <c r="A10" s="70"/>
      <c r="B10" s="70"/>
      <c r="C10" s="2"/>
    </row>
    <row r="11" spans="1:3" ht="15.75" customHeight="1">
      <c r="A11" s="70"/>
      <c r="B11" s="69" t="s">
        <v>0</v>
      </c>
      <c r="C11" s="20" t="s">
        <v>67</v>
      </c>
    </row>
    <row r="12" spans="1:3" ht="15" customHeight="1">
      <c r="A12" s="70"/>
      <c r="B12" s="68">
        <v>7</v>
      </c>
      <c r="C12" s="45" t="s">
        <v>108</v>
      </c>
    </row>
    <row r="13" spans="1:3" ht="15" customHeight="1">
      <c r="A13" s="70"/>
      <c r="B13" s="70"/>
      <c r="C13" s="1"/>
    </row>
    <row r="14" spans="1:3" ht="15.75" customHeight="1">
      <c r="A14" s="70"/>
      <c r="B14" s="69" t="s">
        <v>0</v>
      </c>
      <c r="C14" s="20" t="s">
        <v>151</v>
      </c>
    </row>
    <row r="15" spans="1:3" ht="15" customHeight="1">
      <c r="A15" s="70"/>
      <c r="B15" s="68">
        <v>18</v>
      </c>
      <c r="C15" s="66" t="s">
        <v>179</v>
      </c>
    </row>
    <row r="16" spans="1:3" ht="15" customHeight="1">
      <c r="A16" s="70"/>
      <c r="B16" s="70"/>
      <c r="C16" s="1"/>
    </row>
    <row r="17" spans="1:3" ht="15.75" customHeight="1">
      <c r="A17" s="70"/>
      <c r="B17" s="69" t="s">
        <v>0</v>
      </c>
      <c r="C17" s="20" t="s">
        <v>23</v>
      </c>
    </row>
    <row r="18" spans="1:3" ht="15" customHeight="1">
      <c r="A18" s="70"/>
      <c r="B18" s="69">
        <v>9.5</v>
      </c>
      <c r="C18" s="45" t="s">
        <v>57</v>
      </c>
    </row>
    <row r="19" spans="1:3" ht="15" customHeight="1">
      <c r="A19" s="70"/>
      <c r="B19" s="70"/>
      <c r="C19" s="46" t="s">
        <v>109</v>
      </c>
    </row>
    <row r="20" spans="1:3" ht="15" customHeight="1">
      <c r="A20" s="70"/>
      <c r="B20" s="70"/>
      <c r="C20" s="16" t="s">
        <v>0</v>
      </c>
    </row>
    <row r="21" spans="1:3" ht="15.75" customHeight="1">
      <c r="A21" s="70"/>
      <c r="B21" s="69" t="s">
        <v>0</v>
      </c>
      <c r="C21" s="20" t="s">
        <v>2</v>
      </c>
    </row>
    <row r="22" spans="1:3" ht="15" customHeight="1">
      <c r="A22" s="70"/>
      <c r="B22" s="68">
        <v>12</v>
      </c>
      <c r="C22" s="45" t="s">
        <v>111</v>
      </c>
    </row>
    <row r="23" spans="1:3" ht="15" customHeight="1">
      <c r="A23" s="70"/>
      <c r="B23" s="70"/>
      <c r="C23" s="45" t="s">
        <v>4</v>
      </c>
    </row>
    <row r="24" spans="1:2" ht="15" customHeight="1">
      <c r="A24" s="70"/>
      <c r="B24" s="70"/>
    </row>
    <row r="25" spans="1:3" ht="15.75" customHeight="1">
      <c r="A25" s="70"/>
      <c r="B25" s="69" t="s">
        <v>0</v>
      </c>
      <c r="C25" s="20" t="s">
        <v>3</v>
      </c>
    </row>
    <row r="26" spans="1:4" ht="15" customHeight="1">
      <c r="A26" s="70"/>
      <c r="B26" s="68">
        <v>12</v>
      </c>
      <c r="C26" s="45" t="s">
        <v>32</v>
      </c>
      <c r="D26" s="3"/>
    </row>
    <row r="27" spans="1:4" ht="15" customHeight="1">
      <c r="A27" s="3"/>
      <c r="B27" s="3"/>
      <c r="C27" s="45" t="s">
        <v>5</v>
      </c>
      <c r="D27" s="3"/>
    </row>
    <row r="28" spans="1:4" ht="15" customHeight="1">
      <c r="A28" s="3"/>
      <c r="B28" s="3"/>
      <c r="C28" s="6"/>
      <c r="D28" s="3"/>
    </row>
    <row r="29" spans="2:4" ht="15" customHeight="1">
      <c r="B29" s="3"/>
      <c r="C29" s="1"/>
      <c r="D29" s="3"/>
    </row>
    <row r="30" spans="2:4" ht="12.75" customHeight="1">
      <c r="B30" s="3"/>
      <c r="C30" s="6"/>
      <c r="D30" s="3"/>
    </row>
    <row r="31" spans="2:3" ht="12.75" customHeight="1">
      <c r="B31" s="3"/>
      <c r="C31" s="1"/>
    </row>
    <row r="32" spans="2:4" ht="12.75" customHeight="1">
      <c r="B32" s="3"/>
      <c r="C32" s="6"/>
      <c r="D32" s="3"/>
    </row>
    <row r="33" spans="2:3" ht="12.75" customHeight="1">
      <c r="B33" s="3"/>
      <c r="C33" s="1"/>
    </row>
    <row r="34" spans="2:3" ht="12.75" customHeight="1">
      <c r="B34" s="3"/>
      <c r="C34" s="6"/>
    </row>
    <row r="35" spans="2:3" ht="12.75" customHeight="1">
      <c r="B35" s="3"/>
      <c r="C35" s="1"/>
    </row>
    <row r="36" spans="2:3" ht="12.75" customHeight="1">
      <c r="B36" s="3"/>
      <c r="C36" s="6"/>
    </row>
    <row r="37" spans="2:3" ht="12.75" customHeight="1">
      <c r="B37" s="3"/>
      <c r="C37" s="1"/>
    </row>
    <row r="38" spans="2:3" ht="12.75" customHeight="1">
      <c r="B38" s="3"/>
      <c r="C38" s="6"/>
    </row>
    <row r="39" spans="2:3" ht="12.75" customHeight="1">
      <c r="B39" s="3"/>
      <c r="C39" s="1"/>
    </row>
    <row r="40" spans="2:3" ht="12.75" customHeight="1">
      <c r="B40" s="3"/>
      <c r="C40" s="6"/>
    </row>
    <row r="41" spans="2:3" ht="12.75" customHeight="1">
      <c r="B41" s="3"/>
      <c r="C41" s="1"/>
    </row>
    <row r="42" spans="2:3" ht="12.75" customHeight="1">
      <c r="B42" s="3"/>
      <c r="C42" s="6"/>
    </row>
    <row r="43" spans="2:3" ht="12.75" customHeight="1">
      <c r="B43" s="3"/>
      <c r="C43" s="1"/>
    </row>
    <row r="44" spans="2:3" ht="12.75" customHeight="1">
      <c r="B44" s="3"/>
      <c r="C44" s="6"/>
    </row>
    <row r="45" spans="2:3" ht="12.75" customHeight="1">
      <c r="B45" s="3"/>
      <c r="C45" s="1"/>
    </row>
    <row r="46" spans="2:3" ht="12.75" customHeight="1">
      <c r="B46" s="3"/>
      <c r="C46" s="6"/>
    </row>
    <row r="47" spans="2:3" ht="12.75" customHeight="1">
      <c r="B47" s="3"/>
      <c r="C47" s="1"/>
    </row>
    <row r="48" spans="2:3" ht="12.75" customHeight="1">
      <c r="B48" s="3"/>
      <c r="C48" s="6"/>
    </row>
    <row r="49" spans="2:3" ht="12.75" customHeight="1">
      <c r="B49" s="3"/>
      <c r="C49" s="1"/>
    </row>
    <row r="50" spans="2:3" ht="12.75" customHeight="1">
      <c r="B50" s="3"/>
      <c r="C50" s="6"/>
    </row>
    <row r="51" spans="2:3" ht="12.75" customHeight="1">
      <c r="B51" s="3"/>
      <c r="C51" s="1"/>
    </row>
    <row r="52" spans="2:3" ht="12.75" customHeight="1">
      <c r="B52" s="3"/>
      <c r="C52" s="6"/>
    </row>
    <row r="53" spans="2:3" ht="12.75" customHeight="1">
      <c r="B53" s="3"/>
      <c r="C53" s="1"/>
    </row>
    <row r="54" spans="2:3" ht="12.75" customHeight="1">
      <c r="B54" s="3"/>
      <c r="C54" s="6"/>
    </row>
    <row r="55" spans="2:3" ht="12.75" customHeight="1">
      <c r="B55" s="3"/>
      <c r="C55" s="1"/>
    </row>
    <row r="56" spans="2:3" ht="12.75" customHeight="1">
      <c r="B56" s="3"/>
      <c r="C56" s="6"/>
    </row>
    <row r="57" spans="2:3" ht="12.75" customHeight="1">
      <c r="B57" s="3"/>
      <c r="C57" s="1"/>
    </row>
    <row r="58" spans="2:3" ht="12.75" customHeight="1">
      <c r="B58" s="3"/>
      <c r="C58" s="6"/>
    </row>
    <row r="59" spans="2:3" ht="12.75" customHeight="1">
      <c r="B59" s="3"/>
      <c r="C59" s="1"/>
    </row>
    <row r="60" spans="2:3" ht="12.75" customHeight="1">
      <c r="B60" s="3"/>
      <c r="C60" s="6"/>
    </row>
    <row r="61" spans="2:3" ht="12.75" customHeight="1">
      <c r="B61" s="3"/>
      <c r="C61" s="1"/>
    </row>
    <row r="62" ht="12.75" customHeight="1">
      <c r="B62" s="8"/>
    </row>
    <row r="63" ht="12.75" customHeight="1">
      <c r="B63" s="8"/>
    </row>
    <row r="64" ht="12.75" customHeight="1">
      <c r="B64" s="8"/>
    </row>
    <row r="65" ht="12.75" customHeight="1"/>
    <row r="66" ht="12.75" customHeight="1"/>
    <row r="67" ht="12.75" customHeight="1"/>
  </sheetData>
  <sheetProtection/>
  <hyperlinks>
    <hyperlink ref="D1" r:id="rId1" display="Calcul du PmO"/>
  </hyperlinks>
  <printOptions horizontalCentered="1" verticalCentered="1"/>
  <pageMargins left="0.25" right="0.25" top="0.12" bottom="0.2" header="0" footer="0"/>
  <pageSetup orientation="portrait"/>
  <drawing r:id="rId2"/>
</worksheet>
</file>

<file path=xl/worksheets/sheet3.xml><?xml version="1.0" encoding="utf-8"?>
<worksheet xmlns="http://schemas.openxmlformats.org/spreadsheetml/2006/main" xmlns:r="http://schemas.openxmlformats.org/officeDocument/2006/relationships">
  <dimension ref="A1:J43"/>
  <sheetViews>
    <sheetView showGridLines="0" showZeros="0" zoomScale="170" zoomScaleNormal="170" zoomScalePageLayoutView="0" workbookViewId="0" topLeftCell="A1">
      <selection activeCell="D23" sqref="D23"/>
    </sheetView>
  </sheetViews>
  <sheetFormatPr defaultColWidth="11.00390625" defaultRowHeight="12.75"/>
  <cols>
    <col min="1" max="1" width="10.875" style="0" customWidth="1"/>
    <col min="2" max="2" width="7.625" style="9" customWidth="1"/>
    <col min="3" max="3" width="56.875" style="0" bestFit="1" customWidth="1"/>
    <col min="4" max="4" width="35.375" style="0" bestFit="1" customWidth="1"/>
    <col min="5" max="5" width="13.00390625" style="0" bestFit="1" customWidth="1"/>
    <col min="6" max="8" width="56.50390625" style="0" customWidth="1"/>
    <col min="9" max="10" width="10.375" style="0" customWidth="1"/>
    <col min="11" max="11" width="21.50390625" style="0" customWidth="1"/>
    <col min="12" max="12" width="5.875" style="0" customWidth="1"/>
  </cols>
  <sheetData>
    <row r="1" spans="3:5" ht="43.5">
      <c r="C1" s="25" t="s">
        <v>70</v>
      </c>
      <c r="D1" s="99" t="s">
        <v>156</v>
      </c>
      <c r="E1" s="81">
        <f>(+A4+B4+B7+B24+B28)/5</f>
        <v>21.4</v>
      </c>
    </row>
    <row r="2" spans="2:4" ht="12.75" customHeight="1">
      <c r="B2" s="8"/>
      <c r="C2" s="10"/>
      <c r="D2" s="4"/>
    </row>
    <row r="3" spans="1:5" ht="15.75" customHeight="1">
      <c r="A3" s="41" t="s">
        <v>41</v>
      </c>
      <c r="B3" s="41" t="s">
        <v>40</v>
      </c>
      <c r="C3" s="20" t="s">
        <v>59</v>
      </c>
      <c r="D3" s="99" t="s">
        <v>157</v>
      </c>
      <c r="E3" s="81">
        <f>(+A34+A38+A42+B34+B38+B42)/6</f>
        <v>14</v>
      </c>
    </row>
    <row r="4" spans="1:4" ht="13.5" customHeight="1">
      <c r="A4" s="71">
        <v>10</v>
      </c>
      <c r="B4" s="72">
        <v>22</v>
      </c>
      <c r="C4" s="45" t="s">
        <v>62</v>
      </c>
      <c r="D4" s="1"/>
    </row>
    <row r="5" spans="1:10" ht="13.5" customHeight="1">
      <c r="A5" s="73"/>
      <c r="B5" s="71"/>
      <c r="C5" s="45" t="s">
        <v>103</v>
      </c>
      <c r="D5" s="1" t="s">
        <v>0</v>
      </c>
      <c r="F5" s="39"/>
      <c r="G5" s="39"/>
      <c r="H5" s="39"/>
      <c r="I5" s="39"/>
      <c r="J5" s="39"/>
    </row>
    <row r="6" spans="1:10" ht="12.75" customHeight="1">
      <c r="A6" s="73"/>
      <c r="B6" s="71"/>
      <c r="C6" s="45"/>
      <c r="D6" s="1"/>
      <c r="F6" s="39"/>
      <c r="G6" s="39"/>
      <c r="H6" s="39"/>
      <c r="I6" s="39"/>
      <c r="J6" s="39"/>
    </row>
    <row r="7" spans="1:10" ht="13.5" customHeight="1">
      <c r="A7" s="73"/>
      <c r="B7" s="71">
        <v>28</v>
      </c>
      <c r="C7" s="65" t="s">
        <v>180</v>
      </c>
      <c r="D7" s="1"/>
      <c r="F7" s="39"/>
      <c r="G7" s="39"/>
      <c r="H7" s="39"/>
      <c r="I7" s="39"/>
      <c r="J7" s="39"/>
    </row>
    <row r="8" spans="1:10" ht="9.75" customHeight="1">
      <c r="A8" s="73"/>
      <c r="B8" s="71"/>
      <c r="C8" s="47"/>
      <c r="D8" s="1"/>
      <c r="F8" s="39"/>
      <c r="G8" s="39"/>
      <c r="H8" s="39"/>
      <c r="I8" s="39"/>
      <c r="J8" s="39"/>
    </row>
    <row r="9" spans="1:10" ht="12.75" customHeight="1">
      <c r="A9" s="73"/>
      <c r="B9" s="71"/>
      <c r="C9" s="147" t="s">
        <v>142</v>
      </c>
      <c r="D9" s="1"/>
      <c r="F9" s="39"/>
      <c r="G9" s="39"/>
      <c r="H9" s="39"/>
      <c r="I9" s="39"/>
      <c r="J9" s="39"/>
    </row>
    <row r="10" spans="1:10" ht="12.75" customHeight="1">
      <c r="A10" s="73"/>
      <c r="B10" s="71"/>
      <c r="C10" s="147"/>
      <c r="D10" s="1"/>
      <c r="F10" s="39"/>
      <c r="G10" s="39"/>
      <c r="H10" s="39"/>
      <c r="I10" s="39"/>
      <c r="J10" s="39"/>
    </row>
    <row r="11" spans="1:10" ht="12.75" customHeight="1">
      <c r="A11" s="73"/>
      <c r="B11" s="71"/>
      <c r="C11" s="147"/>
      <c r="D11" s="1"/>
      <c r="F11" s="39"/>
      <c r="G11" s="39"/>
      <c r="H11" s="39"/>
      <c r="I11" s="39"/>
      <c r="J11" s="39"/>
    </row>
    <row r="12" spans="1:10" ht="12.75" customHeight="1">
      <c r="A12" s="73"/>
      <c r="B12" s="71"/>
      <c r="C12" s="147"/>
      <c r="D12" s="1"/>
      <c r="F12" s="39"/>
      <c r="G12" s="39"/>
      <c r="H12" s="39"/>
      <c r="I12" s="39"/>
      <c r="J12" s="39"/>
    </row>
    <row r="13" spans="1:10" ht="12.75" customHeight="1">
      <c r="A13" s="73"/>
      <c r="B13" s="71"/>
      <c r="C13" s="147"/>
      <c r="D13" s="1"/>
      <c r="F13" s="39"/>
      <c r="G13" s="39"/>
      <c r="H13" s="39"/>
      <c r="I13" s="39"/>
      <c r="J13" s="39"/>
    </row>
    <row r="14" spans="1:10" ht="12.75" customHeight="1">
      <c r="A14" s="73"/>
      <c r="B14" s="71"/>
      <c r="C14" s="147"/>
      <c r="D14" s="1"/>
      <c r="F14" s="39"/>
      <c r="G14" s="39"/>
      <c r="H14" s="39"/>
      <c r="I14" s="39"/>
      <c r="J14" s="39"/>
    </row>
    <row r="15" spans="1:10" ht="12.75" customHeight="1">
      <c r="A15" s="73"/>
      <c r="B15" s="71"/>
      <c r="C15" s="147"/>
      <c r="D15" s="1"/>
      <c r="F15" s="39"/>
      <c r="G15" s="39"/>
      <c r="H15" s="39"/>
      <c r="I15" s="39"/>
      <c r="J15" s="39"/>
    </row>
    <row r="16" spans="1:10" ht="12.75" customHeight="1">
      <c r="A16" s="73"/>
      <c r="B16" s="71"/>
      <c r="C16" s="147"/>
      <c r="D16" s="1"/>
      <c r="F16" s="39"/>
      <c r="G16" s="39"/>
      <c r="H16" s="39"/>
      <c r="I16" s="39"/>
      <c r="J16" s="39"/>
    </row>
    <row r="17" spans="1:10" ht="12.75" customHeight="1">
      <c r="A17" s="73"/>
      <c r="B17" s="71"/>
      <c r="C17" s="147"/>
      <c r="D17" s="1"/>
      <c r="F17" s="39"/>
      <c r="G17" s="39"/>
      <c r="H17" s="39"/>
      <c r="I17" s="39"/>
      <c r="J17" s="39"/>
    </row>
    <row r="18" spans="1:10" ht="12.75" customHeight="1">
      <c r="A18" s="73"/>
      <c r="B18" s="71"/>
      <c r="C18" s="147"/>
      <c r="D18" s="1"/>
      <c r="F18" s="39"/>
      <c r="G18" s="39"/>
      <c r="H18" s="39"/>
      <c r="I18" s="39"/>
      <c r="J18" s="39"/>
    </row>
    <row r="19" spans="1:10" ht="12.75" customHeight="1">
      <c r="A19" s="73"/>
      <c r="B19" s="71"/>
      <c r="C19" s="147"/>
      <c r="D19" s="1"/>
      <c r="F19" s="39"/>
      <c r="G19" s="39"/>
      <c r="H19" s="39"/>
      <c r="I19" s="39"/>
      <c r="J19" s="39"/>
    </row>
    <row r="20" spans="1:10" ht="12.75" customHeight="1">
      <c r="A20" s="73"/>
      <c r="B20" s="71"/>
      <c r="C20" s="147"/>
      <c r="D20" s="1"/>
      <c r="F20" s="39"/>
      <c r="G20" s="39"/>
      <c r="H20" s="39"/>
      <c r="I20" s="39"/>
      <c r="J20" s="39"/>
    </row>
    <row r="21" spans="1:10" ht="12.75" customHeight="1">
      <c r="A21" s="73"/>
      <c r="B21" s="71"/>
      <c r="C21" s="147"/>
      <c r="D21" s="1"/>
      <c r="F21" s="39"/>
      <c r="G21" s="39"/>
      <c r="H21" s="39"/>
      <c r="I21" s="39"/>
      <c r="J21" s="39"/>
    </row>
    <row r="22" spans="1:10" ht="9.75" customHeight="1">
      <c r="A22" s="73"/>
      <c r="B22" s="71"/>
      <c r="C22" s="40"/>
      <c r="D22" s="1"/>
      <c r="F22" s="39"/>
      <c r="G22" s="39"/>
      <c r="H22" s="39"/>
      <c r="I22" s="39"/>
      <c r="J22" s="39"/>
    </row>
    <row r="23" spans="1:3" ht="15.75" customHeight="1">
      <c r="A23" s="73"/>
      <c r="B23" s="72" t="s">
        <v>0</v>
      </c>
      <c r="C23" s="20" t="s">
        <v>61</v>
      </c>
    </row>
    <row r="24" spans="1:3" ht="13.5" customHeight="1">
      <c r="A24" s="73"/>
      <c r="B24" s="72">
        <v>24</v>
      </c>
      <c r="C24" s="45" t="s">
        <v>63</v>
      </c>
    </row>
    <row r="25" spans="1:3" ht="13.5" customHeight="1">
      <c r="A25" s="73"/>
      <c r="B25" s="72"/>
      <c r="C25" s="45" t="s">
        <v>104</v>
      </c>
    </row>
    <row r="26" spans="1:3" ht="9.75" customHeight="1">
      <c r="A26" s="73"/>
      <c r="B26" s="71"/>
      <c r="C26" s="2"/>
    </row>
    <row r="27" spans="1:3" ht="15.75" customHeight="1">
      <c r="A27" s="73"/>
      <c r="B27" s="72" t="s">
        <v>0</v>
      </c>
      <c r="C27" s="20" t="s">
        <v>60</v>
      </c>
    </row>
    <row r="28" spans="1:3" ht="13.5" customHeight="1">
      <c r="A28" s="73"/>
      <c r="B28" s="72">
        <v>23</v>
      </c>
      <c r="C28" s="45" t="s">
        <v>64</v>
      </c>
    </row>
    <row r="29" spans="1:3" ht="13.5" customHeight="1">
      <c r="A29" s="73"/>
      <c r="B29" s="71"/>
      <c r="C29" s="45" t="s">
        <v>105</v>
      </c>
    </row>
    <row r="30" spans="1:3" ht="12.75" customHeight="1">
      <c r="A30" s="73"/>
      <c r="B30" s="71"/>
      <c r="C30" s="2"/>
    </row>
    <row r="31" spans="1:5" ht="34.5" customHeight="1">
      <c r="A31" s="73"/>
      <c r="B31" s="71"/>
      <c r="C31" s="25" t="s">
        <v>19</v>
      </c>
      <c r="D31" s="99" t="s">
        <v>158</v>
      </c>
      <c r="E31" s="81">
        <f>(+A4+B4+B7+B24+B28+A34+B34+A38+B38+A42+B42)/11</f>
        <v>17.363636363636363</v>
      </c>
    </row>
    <row r="32" spans="1:4" ht="9.75" customHeight="1">
      <c r="A32" s="14"/>
      <c r="B32" s="42"/>
      <c r="C32" s="10"/>
      <c r="D32" s="4"/>
    </row>
    <row r="33" spans="1:4" ht="15.75" customHeight="1">
      <c r="A33" s="41" t="s">
        <v>41</v>
      </c>
      <c r="B33" s="41" t="s">
        <v>40</v>
      </c>
      <c r="C33" s="20" t="s">
        <v>18</v>
      </c>
      <c r="D33" s="6"/>
    </row>
    <row r="34" spans="1:4" ht="13.5" customHeight="1">
      <c r="A34" s="71">
        <v>8</v>
      </c>
      <c r="B34" s="72">
        <v>15</v>
      </c>
      <c r="C34" s="48" t="s">
        <v>106</v>
      </c>
      <c r="D34" s="6"/>
    </row>
    <row r="35" spans="1:4" ht="0.75" customHeight="1">
      <c r="A35" s="71"/>
      <c r="B35" s="72"/>
      <c r="D35" s="6"/>
    </row>
    <row r="36" spans="1:4" ht="9.75" customHeight="1">
      <c r="A36" s="71"/>
      <c r="B36" s="72"/>
      <c r="C36" s="1"/>
      <c r="D36" s="6"/>
    </row>
    <row r="37" spans="1:4" ht="15.75" customHeight="1">
      <c r="A37" s="72" t="s">
        <v>0</v>
      </c>
      <c r="B37" s="72" t="s">
        <v>0</v>
      </c>
      <c r="C37" s="20" t="s">
        <v>152</v>
      </c>
      <c r="D37" s="6"/>
    </row>
    <row r="38" spans="1:4" ht="13.5" customHeight="1">
      <c r="A38" s="72">
        <v>10</v>
      </c>
      <c r="B38" s="72">
        <v>17</v>
      </c>
      <c r="C38" s="45" t="s">
        <v>58</v>
      </c>
      <c r="D38" s="6"/>
    </row>
    <row r="39" spans="1:4" ht="13.5" customHeight="1">
      <c r="A39" s="68"/>
      <c r="B39" s="72"/>
      <c r="C39" s="45" t="s">
        <v>107</v>
      </c>
      <c r="D39" s="6"/>
    </row>
    <row r="40" spans="1:4" ht="9.75" customHeight="1">
      <c r="A40" s="68" t="s">
        <v>0</v>
      </c>
      <c r="B40" s="72"/>
      <c r="C40" s="6"/>
      <c r="D40" s="6"/>
    </row>
    <row r="41" spans="1:4" ht="15.75" customHeight="1">
      <c r="A41" s="68" t="s">
        <v>0</v>
      </c>
      <c r="B41" s="72" t="s">
        <v>0</v>
      </c>
      <c r="C41" s="20" t="s">
        <v>6</v>
      </c>
      <c r="D41" s="6"/>
    </row>
    <row r="42" spans="1:4" ht="13.5" customHeight="1">
      <c r="A42" s="71">
        <v>12</v>
      </c>
      <c r="B42" s="72">
        <v>22</v>
      </c>
      <c r="C42" s="49" t="s">
        <v>141</v>
      </c>
      <c r="D42" s="6"/>
    </row>
    <row r="43" spans="1:4" ht="13.5" customHeight="1">
      <c r="A43" s="73"/>
      <c r="B43" s="71"/>
      <c r="C43" s="49" t="s">
        <v>65</v>
      </c>
      <c r="D43" t="s">
        <v>0</v>
      </c>
    </row>
    <row r="44" ht="12.75" customHeight="1"/>
    <row r="46" ht="12.75"/>
    <row r="47" ht="12.75"/>
    <row r="48" ht="12.75"/>
  </sheetData>
  <sheetProtection/>
  <mergeCells count="1">
    <mergeCell ref="C9:C21"/>
  </mergeCells>
  <hyperlinks>
    <hyperlink ref="D1" r:id="rId1" display="Calcul du PmO Salades"/>
    <hyperlink ref="D3" r:id="rId2" display="Calcul du PmO Potages"/>
    <hyperlink ref="D31" r:id="rId3" display="Calcul du PmO (Salades et Potages)"/>
  </hyperlinks>
  <printOptions horizontalCentered="1" verticalCentered="1"/>
  <pageMargins left="0.1968503937007874" right="0.2362204724409449" top="0.11811023622047245" bottom="0.1968503937007874" header="0" footer="0"/>
  <pageSetup orientation="portrait"/>
  <drawing r:id="rId4"/>
</worksheet>
</file>

<file path=xl/worksheets/sheet4.xml><?xml version="1.0" encoding="utf-8"?>
<worksheet xmlns="http://schemas.openxmlformats.org/spreadsheetml/2006/main" xmlns:r="http://schemas.openxmlformats.org/officeDocument/2006/relationships">
  <dimension ref="B1:F52"/>
  <sheetViews>
    <sheetView showGridLines="0" showZeros="0" zoomScale="170" zoomScaleNormal="170" zoomScalePageLayoutView="0" workbookViewId="0" topLeftCell="A1">
      <selection activeCell="B7" sqref="B7"/>
    </sheetView>
  </sheetViews>
  <sheetFormatPr defaultColWidth="11.00390625" defaultRowHeight="12.75"/>
  <cols>
    <col min="1" max="1" width="10.875" style="0" customWidth="1"/>
    <col min="2" max="2" width="7.625" style="9" customWidth="1"/>
    <col min="3" max="3" width="61.00390625" style="0" bestFit="1" customWidth="1"/>
    <col min="4" max="4" width="14.50390625" style="0" bestFit="1" customWidth="1"/>
    <col min="6" max="8" width="56.50390625" style="0" customWidth="1"/>
    <col min="9" max="10" width="10.375" style="0" customWidth="1"/>
    <col min="11" max="11" width="21.50390625" style="0" customWidth="1"/>
    <col min="12" max="12" width="5.875" style="0" customWidth="1"/>
  </cols>
  <sheetData>
    <row r="1" spans="3:5" ht="42">
      <c r="C1" s="26" t="s">
        <v>22</v>
      </c>
      <c r="D1" s="99" t="s">
        <v>155</v>
      </c>
      <c r="E1" s="81">
        <f>(+B6+B9+B12+B16+B20+B24+B27+B31)/8</f>
        <v>23.375</v>
      </c>
    </row>
    <row r="2" ht="15.75">
      <c r="C2" s="27" t="s">
        <v>43</v>
      </c>
    </row>
    <row r="3" ht="15.75">
      <c r="C3" s="27"/>
    </row>
    <row r="5" spans="2:3" ht="18.75">
      <c r="B5" s="68" t="s">
        <v>0</v>
      </c>
      <c r="C5" s="20" t="s">
        <v>134</v>
      </c>
    </row>
    <row r="6" spans="2:4" ht="12.75" customHeight="1">
      <c r="B6" s="68">
        <v>26</v>
      </c>
      <c r="C6" s="45" t="s">
        <v>135</v>
      </c>
      <c r="D6" s="4"/>
    </row>
    <row r="7" spans="2:3" ht="15.75" customHeight="1">
      <c r="B7" s="67"/>
      <c r="C7" s="45" t="s">
        <v>24</v>
      </c>
    </row>
    <row r="8" spans="2:3" ht="12.75" customHeight="1">
      <c r="B8" s="67"/>
      <c r="C8" s="45"/>
    </row>
    <row r="9" spans="2:3" ht="13.5" customHeight="1">
      <c r="B9" s="67">
        <v>31</v>
      </c>
      <c r="C9" s="58" t="s">
        <v>110</v>
      </c>
    </row>
    <row r="10" spans="2:3" ht="12.75" customHeight="1">
      <c r="B10" s="67"/>
      <c r="C10" s="58"/>
    </row>
    <row r="11" spans="2:3" ht="15.75" customHeight="1">
      <c r="B11" s="68" t="s">
        <v>0</v>
      </c>
      <c r="C11" s="20" t="s">
        <v>8</v>
      </c>
    </row>
    <row r="12" spans="2:3" ht="13.5" customHeight="1">
      <c r="B12" s="68">
        <v>22</v>
      </c>
      <c r="C12" s="45" t="s">
        <v>143</v>
      </c>
    </row>
    <row r="13" spans="2:3" ht="13.5" customHeight="1">
      <c r="B13" s="67"/>
      <c r="C13" s="45" t="s">
        <v>99</v>
      </c>
    </row>
    <row r="14" spans="2:6" ht="12.75" customHeight="1">
      <c r="B14" s="67"/>
      <c r="C14" s="22"/>
      <c r="E14" t="s">
        <v>0</v>
      </c>
      <c r="F14" t="s">
        <v>0</v>
      </c>
    </row>
    <row r="15" spans="2:3" ht="15.75" customHeight="1">
      <c r="B15" s="68" t="s">
        <v>0</v>
      </c>
      <c r="C15" s="20" t="s">
        <v>26</v>
      </c>
    </row>
    <row r="16" spans="2:4" ht="13.5" customHeight="1">
      <c r="B16" s="68">
        <v>23</v>
      </c>
      <c r="C16" s="45" t="s">
        <v>133</v>
      </c>
      <c r="D16" s="50"/>
    </row>
    <row r="17" spans="2:4" ht="13.5" customHeight="1">
      <c r="B17" s="67"/>
      <c r="C17" s="45" t="s">
        <v>132</v>
      </c>
      <c r="D17" s="50"/>
    </row>
    <row r="18" ht="12.75" customHeight="1">
      <c r="B18" s="67"/>
    </row>
    <row r="19" spans="2:3" ht="15.75" customHeight="1">
      <c r="B19" s="68" t="s">
        <v>0</v>
      </c>
      <c r="C19" s="20" t="s">
        <v>7</v>
      </c>
    </row>
    <row r="20" spans="2:3" ht="13.5" customHeight="1">
      <c r="B20" s="68">
        <v>21</v>
      </c>
      <c r="C20" s="45" t="s">
        <v>136</v>
      </c>
    </row>
    <row r="21" spans="2:3" ht="13.5" customHeight="1">
      <c r="B21" s="68"/>
      <c r="C21" s="45" t="s">
        <v>98</v>
      </c>
    </row>
    <row r="22" spans="2:3" ht="12.75" customHeight="1">
      <c r="B22" s="67"/>
      <c r="C22" s="45"/>
    </row>
    <row r="23" spans="2:3" ht="15.75" customHeight="1">
      <c r="B23" s="68" t="s">
        <v>0</v>
      </c>
      <c r="C23" s="20" t="s">
        <v>27</v>
      </c>
    </row>
    <row r="24" spans="2:3" ht="13.5" customHeight="1">
      <c r="B24" s="68">
        <v>21</v>
      </c>
      <c r="C24" s="45" t="s">
        <v>100</v>
      </c>
    </row>
    <row r="25" spans="2:3" ht="12.75" customHeight="1">
      <c r="B25" s="67"/>
      <c r="C25" s="23"/>
    </row>
    <row r="26" spans="2:3" ht="15.75" customHeight="1">
      <c r="B26" s="68" t="s">
        <v>0</v>
      </c>
      <c r="C26" s="20" t="s">
        <v>9</v>
      </c>
    </row>
    <row r="27" spans="2:3" ht="13.5" customHeight="1">
      <c r="B27" s="68">
        <v>22</v>
      </c>
      <c r="C27" s="45" t="s">
        <v>33</v>
      </c>
    </row>
    <row r="28" spans="2:3" ht="13.5" customHeight="1">
      <c r="B28" s="67"/>
      <c r="C28" s="45" t="s">
        <v>25</v>
      </c>
    </row>
    <row r="29" spans="2:3" ht="12.75" customHeight="1">
      <c r="B29" s="67"/>
      <c r="C29" s="23"/>
    </row>
    <row r="30" spans="2:3" ht="15.75" customHeight="1">
      <c r="B30" s="68" t="s">
        <v>0</v>
      </c>
      <c r="C30" s="20" t="s">
        <v>10</v>
      </c>
    </row>
    <row r="31" spans="2:3" ht="13.5" customHeight="1">
      <c r="B31" s="67">
        <v>21</v>
      </c>
      <c r="C31" s="45" t="s">
        <v>101</v>
      </c>
    </row>
    <row r="32" spans="2:3" ht="12.75" customHeight="1">
      <c r="B32" s="74"/>
      <c r="C32" s="23"/>
    </row>
    <row r="33" spans="2:3" ht="12.75" customHeight="1">
      <c r="B33" s="67"/>
      <c r="C33" s="23"/>
    </row>
    <row r="34" spans="2:3" ht="12.75" customHeight="1">
      <c r="B34" s="3"/>
      <c r="C34" s="23" t="s">
        <v>0</v>
      </c>
    </row>
    <row r="35" spans="2:3" ht="12.75" customHeight="1">
      <c r="B35" s="3"/>
      <c r="C35" s="23"/>
    </row>
    <row r="36" spans="2:3" ht="13.5" customHeight="1">
      <c r="B36" s="3"/>
      <c r="C36" s="57" t="s">
        <v>68</v>
      </c>
    </row>
    <row r="37" ht="13.5" customHeight="1">
      <c r="C37" s="57" t="s">
        <v>102</v>
      </c>
    </row>
    <row r="38" spans="2:3" ht="12.75" customHeight="1">
      <c r="B38" s="3"/>
      <c r="C38" s="6"/>
    </row>
    <row r="39" ht="12.75" customHeight="1">
      <c r="B39" s="3"/>
    </row>
    <row r="40" ht="12.75" customHeight="1">
      <c r="B40" s="3"/>
    </row>
    <row r="41" ht="12.75" customHeight="1">
      <c r="B41" s="3"/>
    </row>
    <row r="42" spans="2:3" ht="12.75" customHeight="1">
      <c r="B42" s="3"/>
      <c r="C42" s="6"/>
    </row>
    <row r="43" ht="12.75" customHeight="1">
      <c r="B43" s="3"/>
    </row>
    <row r="44" ht="12.75" customHeight="1">
      <c r="B44" s="3"/>
    </row>
    <row r="45" spans="2:3" ht="12.75" customHeight="1">
      <c r="B45" s="3"/>
      <c r="C45" s="6"/>
    </row>
    <row r="46" spans="2:3" ht="12.75" customHeight="1">
      <c r="B46" s="3"/>
      <c r="C46" s="6"/>
    </row>
    <row r="47" spans="2:3" ht="12.75" customHeight="1">
      <c r="B47" s="3"/>
      <c r="C47" s="6"/>
    </row>
    <row r="48" spans="2:3" ht="12.75" customHeight="1">
      <c r="B48" s="3"/>
      <c r="C48" s="6"/>
    </row>
    <row r="49" ht="12.75" customHeight="1">
      <c r="B49" s="3"/>
    </row>
    <row r="50" ht="12.75" customHeight="1">
      <c r="B50" s="3"/>
    </row>
    <row r="51" ht="12.75" customHeight="1">
      <c r="B51" s="3"/>
    </row>
    <row r="52" ht="12.75" customHeight="1">
      <c r="B52" s="3"/>
    </row>
    <row r="53" ht="12.75" customHeight="1"/>
    <row r="54" ht="12.75" customHeight="1"/>
    <row r="55" ht="12.75" customHeight="1"/>
  </sheetData>
  <sheetProtection/>
  <hyperlinks>
    <hyperlink ref="D1"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xl/worksheets/sheet5.xml><?xml version="1.0" encoding="utf-8"?>
<worksheet xmlns="http://schemas.openxmlformats.org/spreadsheetml/2006/main" xmlns:r="http://schemas.openxmlformats.org/officeDocument/2006/relationships">
  <dimension ref="B1:G62"/>
  <sheetViews>
    <sheetView showZeros="0" zoomScale="170" zoomScaleNormal="170" zoomScalePageLayoutView="0" workbookViewId="0" topLeftCell="A1">
      <selection activeCell="E1" sqref="E1"/>
    </sheetView>
  </sheetViews>
  <sheetFormatPr defaultColWidth="11.00390625" defaultRowHeight="12.75"/>
  <cols>
    <col min="1" max="1" width="4.125" style="0" customWidth="1"/>
    <col min="2" max="2" width="7.125" style="0" customWidth="1"/>
    <col min="3" max="3" width="7.125" style="9" customWidth="1"/>
    <col min="4" max="4" width="57.00390625" style="0" bestFit="1" customWidth="1"/>
    <col min="5" max="5" width="14.50390625" style="0" bestFit="1" customWidth="1"/>
    <col min="7" max="9" width="56.50390625" style="0" customWidth="1"/>
    <col min="10" max="11" width="10.375" style="0" customWidth="1"/>
    <col min="12" max="12" width="21.50390625" style="0" customWidth="1"/>
    <col min="13" max="13" width="5.875" style="0" customWidth="1"/>
  </cols>
  <sheetData>
    <row r="1" spans="4:6" ht="39.75" customHeight="1">
      <c r="D1" s="24" t="s">
        <v>20</v>
      </c>
      <c r="E1" s="99" t="s">
        <v>155</v>
      </c>
      <c r="F1" s="81">
        <f>(+C16+C21+C34+C39+C44+C48)/6</f>
        <v>24.5</v>
      </c>
    </row>
    <row r="2" ht="15.75">
      <c r="D2" s="27" t="s">
        <v>45</v>
      </c>
    </row>
    <row r="4" ht="12.75">
      <c r="D4" s="59"/>
    </row>
    <row r="5" ht="13.5">
      <c r="D5" s="60" t="s">
        <v>81</v>
      </c>
    </row>
    <row r="6" ht="13.5">
      <c r="D6" s="60" t="s">
        <v>137</v>
      </c>
    </row>
    <row r="7" ht="13.5">
      <c r="D7" s="61" t="s">
        <v>115</v>
      </c>
    </row>
    <row r="8" ht="13.5">
      <c r="D8" s="62" t="s">
        <v>80</v>
      </c>
    </row>
    <row r="9" ht="12.75">
      <c r="D9" s="63"/>
    </row>
    <row r="10" ht="12.75">
      <c r="D10" s="64" t="s">
        <v>91</v>
      </c>
    </row>
    <row r="11" ht="12.75">
      <c r="D11" s="64" t="s">
        <v>92</v>
      </c>
    </row>
    <row r="12" ht="12.75">
      <c r="D12" s="64" t="s">
        <v>116</v>
      </c>
    </row>
    <row r="13" ht="12.75">
      <c r="D13" s="64" t="s">
        <v>117</v>
      </c>
    </row>
    <row r="14" ht="12.75">
      <c r="D14" s="52"/>
    </row>
    <row r="15" spans="3:4" ht="18.75">
      <c r="C15" s="74"/>
      <c r="D15" s="20" t="s">
        <v>125</v>
      </c>
    </row>
    <row r="16" spans="3:4" ht="13.5">
      <c r="C16" s="68">
        <v>25</v>
      </c>
      <c r="D16" s="51" t="s">
        <v>38</v>
      </c>
    </row>
    <row r="17" spans="3:4" ht="13.5">
      <c r="C17" s="67"/>
      <c r="D17" s="51" t="s">
        <v>127</v>
      </c>
    </row>
    <row r="18" spans="3:4" ht="13.5">
      <c r="C18" s="67"/>
      <c r="D18" s="51" t="s">
        <v>126</v>
      </c>
    </row>
    <row r="19" ht="12.75">
      <c r="C19" s="74"/>
    </row>
    <row r="20" spans="3:4" ht="15" customHeight="1">
      <c r="C20" s="68" t="s">
        <v>0</v>
      </c>
      <c r="D20" s="20" t="s">
        <v>93</v>
      </c>
    </row>
    <row r="21" spans="3:4" ht="12.75" customHeight="1">
      <c r="C21" s="68">
        <v>22</v>
      </c>
      <c r="D21" s="51" t="s">
        <v>38</v>
      </c>
    </row>
    <row r="22" spans="3:4" ht="12.75" customHeight="1">
      <c r="C22" s="67"/>
      <c r="D22" s="51" t="s">
        <v>82</v>
      </c>
    </row>
    <row r="23" spans="3:4" ht="12.75" customHeight="1">
      <c r="C23" s="67"/>
      <c r="D23" s="51"/>
    </row>
    <row r="24" spans="3:4" ht="12.75" customHeight="1">
      <c r="C24" s="67"/>
      <c r="D24" s="51" t="s">
        <v>86</v>
      </c>
    </row>
    <row r="25" spans="3:4" ht="12.75" customHeight="1">
      <c r="C25" s="67"/>
      <c r="D25" s="51" t="s">
        <v>83</v>
      </c>
    </row>
    <row r="26" spans="3:4" ht="12.75" customHeight="1">
      <c r="C26" s="67"/>
      <c r="D26" s="51" t="s">
        <v>84</v>
      </c>
    </row>
    <row r="27" spans="3:4" ht="12.75" customHeight="1">
      <c r="C27" s="67"/>
      <c r="D27" s="51" t="s">
        <v>85</v>
      </c>
    </row>
    <row r="28" spans="3:4" ht="12.75" customHeight="1">
      <c r="C28" s="67"/>
      <c r="D28" s="51" t="s">
        <v>87</v>
      </c>
    </row>
    <row r="29" spans="3:4" ht="12.75" customHeight="1">
      <c r="C29" s="67"/>
      <c r="D29" s="51" t="s">
        <v>90</v>
      </c>
    </row>
    <row r="30" spans="3:7" ht="12.75" customHeight="1">
      <c r="C30" s="67"/>
      <c r="D30" s="51" t="s">
        <v>88</v>
      </c>
      <c r="G30" s="44"/>
    </row>
    <row r="31" spans="3:4" ht="12.75" customHeight="1">
      <c r="C31" s="67"/>
      <c r="D31" s="51" t="s">
        <v>89</v>
      </c>
    </row>
    <row r="32" spans="3:7" ht="12.75" customHeight="1">
      <c r="C32" s="67"/>
      <c r="G32" s="43"/>
    </row>
    <row r="33" spans="3:4" ht="15" customHeight="1">
      <c r="C33" s="68" t="s">
        <v>0</v>
      </c>
      <c r="D33" s="20" t="s">
        <v>11</v>
      </c>
    </row>
    <row r="34" spans="3:4" ht="12.75" customHeight="1">
      <c r="C34" s="68">
        <v>26</v>
      </c>
      <c r="D34" s="51" t="s">
        <v>39</v>
      </c>
    </row>
    <row r="35" spans="3:4" ht="12.75" customHeight="1">
      <c r="C35" s="75"/>
      <c r="D35" s="51" t="s">
        <v>69</v>
      </c>
    </row>
    <row r="36" spans="3:4" ht="12.75" customHeight="1">
      <c r="C36" s="75"/>
      <c r="D36" s="51" t="s">
        <v>76</v>
      </c>
    </row>
    <row r="37" spans="3:4" ht="12.75" customHeight="1">
      <c r="C37" s="67"/>
      <c r="D37" s="21" t="s">
        <v>0</v>
      </c>
    </row>
    <row r="38" spans="3:4" ht="15" customHeight="1">
      <c r="C38" s="68" t="s">
        <v>0</v>
      </c>
      <c r="D38" s="20" t="s">
        <v>163</v>
      </c>
    </row>
    <row r="39" spans="3:4" ht="12.75" customHeight="1">
      <c r="C39" s="68">
        <v>25</v>
      </c>
      <c r="D39" s="51" t="s">
        <v>36</v>
      </c>
    </row>
    <row r="40" spans="2:4" ht="12.75" customHeight="1">
      <c r="B40" s="3"/>
      <c r="C40" s="67"/>
      <c r="D40" s="51" t="s">
        <v>77</v>
      </c>
    </row>
    <row r="41" spans="2:4" ht="12.75" customHeight="1">
      <c r="B41" s="3"/>
      <c r="C41" s="67"/>
      <c r="D41" s="51" t="s">
        <v>78</v>
      </c>
    </row>
    <row r="42" spans="2:4" ht="12.75" customHeight="1">
      <c r="B42" s="18" t="s">
        <v>0</v>
      </c>
      <c r="C42" s="76"/>
      <c r="D42" s="50" t="s">
        <v>0</v>
      </c>
    </row>
    <row r="43" spans="3:4" ht="15" customHeight="1">
      <c r="C43" s="77" t="s">
        <v>0</v>
      </c>
      <c r="D43" s="20" t="s">
        <v>13</v>
      </c>
    </row>
    <row r="44" spans="3:4" ht="12.75" customHeight="1">
      <c r="C44" s="68">
        <v>24</v>
      </c>
      <c r="D44" s="51" t="s">
        <v>38</v>
      </c>
    </row>
    <row r="45" spans="2:4" ht="12.75" customHeight="1">
      <c r="B45" s="17" t="s">
        <v>0</v>
      </c>
      <c r="C45" s="75"/>
      <c r="D45" s="51" t="s">
        <v>79</v>
      </c>
    </row>
    <row r="46" spans="2:3" ht="12.75" customHeight="1">
      <c r="B46" s="17"/>
      <c r="C46" s="67"/>
    </row>
    <row r="47" spans="3:4" ht="15" customHeight="1">
      <c r="C47" s="77" t="s">
        <v>0</v>
      </c>
      <c r="D47" s="20" t="s">
        <v>12</v>
      </c>
    </row>
    <row r="48" spans="2:4" ht="12.75" customHeight="1">
      <c r="B48" t="s">
        <v>0</v>
      </c>
      <c r="C48" s="68">
        <v>25</v>
      </c>
      <c r="D48" s="51" t="s">
        <v>38</v>
      </c>
    </row>
    <row r="49" spans="3:4" ht="12.75" customHeight="1">
      <c r="C49" s="67"/>
      <c r="D49" s="51" t="s">
        <v>37</v>
      </c>
    </row>
    <row r="50" spans="2:4" ht="12.75" customHeight="1">
      <c r="B50" s="17" t="s">
        <v>0</v>
      </c>
      <c r="C50" s="3"/>
      <c r="D50" s="53"/>
    </row>
    <row r="51" ht="12.75" customHeight="1">
      <c r="C51"/>
    </row>
    <row r="52" spans="2:4" ht="12.75" customHeight="1">
      <c r="B52" s="3"/>
      <c r="C52" s="3"/>
      <c r="D52" s="6"/>
    </row>
    <row r="53" spans="2:4" ht="12.75" customHeight="1">
      <c r="B53" s="3"/>
      <c r="C53" s="3"/>
      <c r="D53" s="6"/>
    </row>
    <row r="54" ht="12.75" customHeight="1">
      <c r="C54"/>
    </row>
    <row r="55" spans="2:4" ht="12.75" customHeight="1">
      <c r="B55" s="3"/>
      <c r="C55" s="3"/>
      <c r="D55" s="6"/>
    </row>
    <row r="56" spans="2:4" ht="12.75" customHeight="1">
      <c r="B56" s="3"/>
      <c r="C56" s="3"/>
      <c r="D56" s="6"/>
    </row>
    <row r="57" spans="2:4" ht="12.75" customHeight="1">
      <c r="B57" s="3"/>
      <c r="C57" s="3"/>
      <c r="D57" s="6"/>
    </row>
    <row r="58" spans="3:4" ht="12.75" customHeight="1">
      <c r="C58" s="3"/>
      <c r="D58" s="6"/>
    </row>
    <row r="59" ht="12.75" customHeight="1">
      <c r="C59" s="3"/>
    </row>
    <row r="60" ht="12.75" customHeight="1">
      <c r="C60" s="3"/>
    </row>
    <row r="61" ht="12.75" customHeight="1">
      <c r="C61" s="3"/>
    </row>
    <row r="62" ht="12.75" customHeight="1">
      <c r="C62" s="3"/>
    </row>
    <row r="63" ht="12.75" customHeight="1"/>
    <row r="64" ht="12.75" customHeight="1"/>
    <row r="65" ht="12.75" customHeight="1"/>
    <row r="66" ht="12.75" customHeight="1"/>
  </sheetData>
  <sheetProtection/>
  <hyperlinks>
    <hyperlink ref="E1"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xl/worksheets/sheet6.xml><?xml version="1.0" encoding="utf-8"?>
<worksheet xmlns="http://schemas.openxmlformats.org/spreadsheetml/2006/main" xmlns:r="http://schemas.openxmlformats.org/officeDocument/2006/relationships">
  <dimension ref="B1:H48"/>
  <sheetViews>
    <sheetView showGridLines="0" showZeros="0" zoomScale="170" zoomScaleNormal="170" zoomScalePageLayoutView="0" workbookViewId="0" topLeftCell="A1">
      <selection activeCell="C10" sqref="C10"/>
    </sheetView>
  </sheetViews>
  <sheetFormatPr defaultColWidth="11.00390625" defaultRowHeight="12.75"/>
  <cols>
    <col min="1" max="1" width="4.125" style="0" customWidth="1"/>
    <col min="2" max="2" width="7.125" style="0" customWidth="1"/>
    <col min="3" max="3" width="7.125" style="9" customWidth="1"/>
    <col min="4" max="4" width="59.50390625" style="0" bestFit="1" customWidth="1"/>
    <col min="5" max="5" width="14.50390625" style="0" bestFit="1" customWidth="1"/>
    <col min="7" max="9" width="56.50390625" style="0" customWidth="1"/>
    <col min="10" max="11" width="10.375" style="0" customWidth="1"/>
    <col min="12" max="12" width="21.50390625" style="0" customWidth="1"/>
    <col min="13" max="13" width="5.875" style="0" customWidth="1"/>
  </cols>
  <sheetData>
    <row r="1" spans="2:6" ht="39.75" customHeight="1">
      <c r="B1" s="3"/>
      <c r="C1" s="3"/>
      <c r="D1" s="24" t="s">
        <v>21</v>
      </c>
      <c r="E1" s="99" t="s">
        <v>155</v>
      </c>
      <c r="F1" s="81">
        <f>(+C5+C9+C13+C17+C22+C26+C29+C33+C37+C41)/10</f>
        <v>27.2</v>
      </c>
    </row>
    <row r="2" spans="2:5" ht="12.75" customHeight="1">
      <c r="B2" s="3"/>
      <c r="C2" s="3"/>
      <c r="D2" s="27" t="s">
        <v>44</v>
      </c>
      <c r="E2" s="4"/>
    </row>
    <row r="3" spans="2:5" ht="15" customHeight="1">
      <c r="B3" s="3"/>
      <c r="C3" s="3"/>
      <c r="E3" s="4"/>
    </row>
    <row r="4" spans="2:4" ht="15.75" customHeight="1">
      <c r="B4" s="67"/>
      <c r="C4" s="68" t="s">
        <v>0</v>
      </c>
      <c r="D4" s="20" t="s">
        <v>29</v>
      </c>
    </row>
    <row r="5" spans="2:4" ht="13.5" customHeight="1">
      <c r="B5" s="68" t="s">
        <v>0</v>
      </c>
      <c r="C5" s="68">
        <v>23</v>
      </c>
      <c r="D5" s="51" t="s">
        <v>34</v>
      </c>
    </row>
    <row r="6" spans="2:4" ht="13.5" customHeight="1">
      <c r="B6" s="67"/>
      <c r="C6" s="67"/>
      <c r="D6" s="51" t="s">
        <v>138</v>
      </c>
    </row>
    <row r="7" spans="2:3" ht="12.75" customHeight="1">
      <c r="B7" s="67"/>
      <c r="C7" s="74"/>
    </row>
    <row r="8" spans="2:4" ht="15.75" customHeight="1">
      <c r="B8" s="67"/>
      <c r="C8" s="68" t="s">
        <v>0</v>
      </c>
      <c r="D8" s="20" t="s">
        <v>31</v>
      </c>
    </row>
    <row r="9" spans="2:8" ht="13.5" customHeight="1">
      <c r="B9" s="67"/>
      <c r="C9" s="68">
        <v>32</v>
      </c>
      <c r="D9" s="51" t="s">
        <v>120</v>
      </c>
      <c r="E9" s="50"/>
      <c r="G9" s="3"/>
      <c r="H9" s="22"/>
    </row>
    <row r="10" spans="2:5" ht="13.5" customHeight="1">
      <c r="B10" s="68" t="s">
        <v>0</v>
      </c>
      <c r="C10" s="68" t="s">
        <v>0</v>
      </c>
      <c r="D10" s="51" t="s">
        <v>121</v>
      </c>
      <c r="E10" s="50"/>
    </row>
    <row r="11" spans="2:4" ht="12.75" customHeight="1">
      <c r="B11" s="68"/>
      <c r="C11" s="68"/>
      <c r="D11" s="22"/>
    </row>
    <row r="12" spans="2:7" ht="15.75" customHeight="1">
      <c r="B12" s="68" t="s">
        <v>0</v>
      </c>
      <c r="C12" s="77" t="s">
        <v>0</v>
      </c>
      <c r="D12" s="20" t="s">
        <v>144</v>
      </c>
      <c r="G12" s="34" t="s">
        <v>0</v>
      </c>
    </row>
    <row r="13" spans="2:5" ht="13.5" customHeight="1">
      <c r="B13" s="68" t="s">
        <v>0</v>
      </c>
      <c r="C13" s="77">
        <v>34</v>
      </c>
      <c r="D13" s="51" t="s">
        <v>145</v>
      </c>
      <c r="E13" s="50"/>
    </row>
    <row r="14" spans="2:5" ht="13.5" customHeight="1">
      <c r="B14" s="67"/>
      <c r="C14" s="68" t="s">
        <v>0</v>
      </c>
      <c r="D14" s="51" t="s">
        <v>30</v>
      </c>
      <c r="E14" s="54"/>
    </row>
    <row r="15" spans="2:5" ht="12.75" customHeight="1">
      <c r="B15" s="67"/>
      <c r="C15" s="68"/>
      <c r="D15" s="22"/>
      <c r="E15" s="3"/>
    </row>
    <row r="16" spans="2:4" ht="15.75" customHeight="1">
      <c r="B16" s="68" t="s">
        <v>0</v>
      </c>
      <c r="C16" s="68" t="s">
        <v>0</v>
      </c>
      <c r="D16" s="20" t="s">
        <v>153</v>
      </c>
    </row>
    <row r="17" spans="2:4" ht="13.5" customHeight="1">
      <c r="B17" s="67"/>
      <c r="C17" s="68">
        <v>27</v>
      </c>
      <c r="D17" s="51" t="s">
        <v>118</v>
      </c>
    </row>
    <row r="18" spans="2:4" ht="13.5" customHeight="1">
      <c r="B18" s="67"/>
      <c r="C18" s="67"/>
      <c r="D18" s="51" t="s">
        <v>122</v>
      </c>
    </row>
    <row r="19" spans="2:4" ht="13.5" customHeight="1">
      <c r="B19" s="68" t="s">
        <v>0</v>
      </c>
      <c r="C19" s="67"/>
      <c r="D19" s="51" t="s">
        <v>30</v>
      </c>
    </row>
    <row r="20" spans="2:4" ht="12.75" customHeight="1">
      <c r="B20" s="68"/>
      <c r="C20" s="67"/>
      <c r="D20" s="22"/>
    </row>
    <row r="21" spans="2:4" ht="15.75" customHeight="1">
      <c r="B21" s="67"/>
      <c r="C21" s="68" t="s">
        <v>0</v>
      </c>
      <c r="D21" s="20" t="s">
        <v>14</v>
      </c>
    </row>
    <row r="22" spans="2:4" ht="13.5" customHeight="1">
      <c r="B22" s="67"/>
      <c r="C22" s="68">
        <v>23</v>
      </c>
      <c r="D22" s="51" t="s">
        <v>72</v>
      </c>
    </row>
    <row r="23" spans="2:4" ht="13.5" customHeight="1">
      <c r="B23" s="68" t="s">
        <v>0</v>
      </c>
      <c r="C23" s="67"/>
      <c r="D23" s="51" t="s">
        <v>73</v>
      </c>
    </row>
    <row r="24" spans="2:3" ht="12.75" customHeight="1">
      <c r="B24" s="67"/>
      <c r="C24" s="67"/>
    </row>
    <row r="25" spans="2:8" ht="15.75" customHeight="1">
      <c r="B25" s="67"/>
      <c r="C25" s="68" t="s">
        <v>0</v>
      </c>
      <c r="D25" s="20" t="s">
        <v>56</v>
      </c>
      <c r="H25" s="8"/>
    </row>
    <row r="26" spans="2:4" ht="13.5" customHeight="1">
      <c r="B26" s="68" t="s">
        <v>0</v>
      </c>
      <c r="C26" s="68">
        <v>25</v>
      </c>
      <c r="D26" s="51" t="s">
        <v>74</v>
      </c>
    </row>
    <row r="27" spans="2:3" ht="12.75" customHeight="1">
      <c r="B27" s="67"/>
      <c r="C27" s="74"/>
    </row>
    <row r="28" spans="2:4" ht="15.75" customHeight="1">
      <c r="B28" s="68" t="s">
        <v>0</v>
      </c>
      <c r="C28" s="68" t="s">
        <v>0</v>
      </c>
      <c r="D28" s="20" t="s">
        <v>140</v>
      </c>
    </row>
    <row r="29" spans="2:8" ht="13.5" customHeight="1">
      <c r="B29" s="78" t="s">
        <v>0</v>
      </c>
      <c r="C29" s="68">
        <v>30</v>
      </c>
      <c r="D29" s="51" t="s">
        <v>124</v>
      </c>
      <c r="G29" s="20"/>
      <c r="H29" s="8"/>
    </row>
    <row r="30" spans="2:7" ht="13.5" customHeight="1">
      <c r="B30" s="68" t="s">
        <v>0</v>
      </c>
      <c r="C30" s="67"/>
      <c r="D30" s="51" t="s">
        <v>139</v>
      </c>
      <c r="G30" s="23"/>
    </row>
    <row r="31" spans="2:7" ht="12.75" customHeight="1">
      <c r="B31" s="68"/>
      <c r="C31" s="74"/>
      <c r="G31" s="23"/>
    </row>
    <row r="32" spans="2:4" ht="15.75" customHeight="1">
      <c r="B32" s="68" t="s">
        <v>0</v>
      </c>
      <c r="C32" s="68" t="s">
        <v>0</v>
      </c>
      <c r="D32" s="20" t="s">
        <v>2</v>
      </c>
    </row>
    <row r="33" spans="2:4" ht="13.5" customHeight="1">
      <c r="B33" s="68" t="s">
        <v>0</v>
      </c>
      <c r="C33" s="77">
        <v>28</v>
      </c>
      <c r="D33" s="45" t="s">
        <v>119</v>
      </c>
    </row>
    <row r="34" spans="2:4" ht="13.5" customHeight="1">
      <c r="B34" s="67"/>
      <c r="C34" s="74"/>
      <c r="D34" s="45" t="s">
        <v>4</v>
      </c>
    </row>
    <row r="35" spans="2:3" ht="12.75" customHeight="1">
      <c r="B35" s="67"/>
      <c r="C35" s="74"/>
    </row>
    <row r="36" spans="2:4" ht="15.75" customHeight="1">
      <c r="B36" s="67"/>
      <c r="C36" s="67"/>
      <c r="D36" s="20" t="s">
        <v>3</v>
      </c>
    </row>
    <row r="37" spans="2:4" ht="13.5" customHeight="1">
      <c r="B37" s="75"/>
      <c r="C37" s="77">
        <v>27</v>
      </c>
      <c r="D37" s="45" t="s">
        <v>32</v>
      </c>
    </row>
    <row r="38" spans="2:4" ht="13.5" customHeight="1">
      <c r="B38" s="75"/>
      <c r="C38" s="74"/>
      <c r="D38" s="45" t="s">
        <v>5</v>
      </c>
    </row>
    <row r="39" spans="2:6" ht="12.75" customHeight="1">
      <c r="B39" s="68" t="s">
        <v>0</v>
      </c>
      <c r="C39" s="74"/>
      <c r="F39" s="3"/>
    </row>
    <row r="40" spans="2:6" ht="15.75" customHeight="1">
      <c r="B40" s="68" t="s">
        <v>0</v>
      </c>
      <c r="C40" s="68" t="s">
        <v>0</v>
      </c>
      <c r="D40" s="20" t="s">
        <v>28</v>
      </c>
      <c r="E40" s="3"/>
      <c r="F40" s="3"/>
    </row>
    <row r="41" spans="2:4" ht="13.5" customHeight="1">
      <c r="B41" s="68" t="s">
        <v>0</v>
      </c>
      <c r="C41" s="68">
        <v>23</v>
      </c>
      <c r="D41" s="51" t="s">
        <v>75</v>
      </c>
    </row>
    <row r="42" spans="3:4" ht="13.5" customHeight="1">
      <c r="C42" s="17"/>
      <c r="D42" s="51" t="s">
        <v>123</v>
      </c>
    </row>
    <row r="43" spans="3:4" ht="12.75" customHeight="1">
      <c r="C43" s="17"/>
      <c r="D43" s="22"/>
    </row>
    <row r="44" spans="2:4" ht="12.75" customHeight="1">
      <c r="B44" s="3"/>
      <c r="C44" s="3"/>
      <c r="D44" s="6"/>
    </row>
    <row r="45" spans="2:4" ht="12.75" customHeight="1">
      <c r="B45" s="3"/>
      <c r="C45" s="3"/>
      <c r="D45" s="6"/>
    </row>
    <row r="46" spans="2:4" ht="12.75" customHeight="1">
      <c r="B46" s="3"/>
      <c r="C46" s="3"/>
      <c r="D46" s="6"/>
    </row>
    <row r="47" spans="2:4" ht="12.75" customHeight="1">
      <c r="B47" s="3"/>
      <c r="C47" s="3"/>
      <c r="D47" s="6"/>
    </row>
    <row r="48" spans="2:4" ht="12.75" customHeight="1">
      <c r="B48" s="3"/>
      <c r="C48" s="3"/>
      <c r="D48" s="6"/>
    </row>
    <row r="49" ht="12.75" customHeight="1"/>
    <row r="50" ht="12.75" customHeight="1"/>
    <row r="51" ht="12.75" customHeight="1"/>
    <row r="52" ht="12.75" customHeight="1"/>
  </sheetData>
  <sheetProtection/>
  <hyperlinks>
    <hyperlink ref="G12" r:id="rId1" tooltip="Langue chinoise" display="http://fr.wikipedia.org/wiki/Langue_chinoise"/>
    <hyperlink ref="D25" r:id="rId2" tooltip="Langue chinoise" display="http://fr.wikipedia.org/wiki/Langue_chinoise"/>
    <hyperlink ref="E1" r:id="rId3" display="Calcul du PmO"/>
  </hyperlinks>
  <printOptions horizontalCentered="1" verticalCentered="1"/>
  <pageMargins left="0.1968503937007874" right="0.1968503937007874" top="0.11811023622047245" bottom="0.1968503937007874" header="0" footer="0"/>
  <pageSetup orientation="portrait"/>
  <drawing r:id="rId4"/>
</worksheet>
</file>

<file path=xl/worksheets/sheet7.xml><?xml version="1.0" encoding="utf-8"?>
<worksheet xmlns="http://schemas.openxmlformats.org/spreadsheetml/2006/main" xmlns:r="http://schemas.openxmlformats.org/officeDocument/2006/relationships">
  <dimension ref="A1:I42"/>
  <sheetViews>
    <sheetView showGridLines="0" showZeros="0" zoomScale="170" zoomScaleNormal="170" zoomScalePageLayoutView="0" workbookViewId="0" topLeftCell="A4">
      <selection activeCell="D26" sqref="D26"/>
    </sheetView>
  </sheetViews>
  <sheetFormatPr defaultColWidth="11.00390625" defaultRowHeight="12.75"/>
  <cols>
    <col min="1" max="1" width="10.875" style="0" customWidth="1"/>
    <col min="2" max="2" width="7.625" style="9" customWidth="1"/>
    <col min="3" max="3" width="59.50390625" style="0" bestFit="1" customWidth="1"/>
    <col min="4" max="4" width="39.125" style="0" bestFit="1" customWidth="1"/>
    <col min="6" max="8" width="56.50390625" style="0" customWidth="1"/>
    <col min="9" max="10" width="10.375" style="0" customWidth="1"/>
    <col min="11" max="11" width="21.50390625" style="0" customWidth="1"/>
    <col min="12" max="12" width="5.875" style="0" customWidth="1"/>
  </cols>
  <sheetData>
    <row r="1" spans="3:5" ht="42.75" customHeight="1">
      <c r="C1" s="25" t="s">
        <v>71</v>
      </c>
      <c r="D1" s="99" t="s">
        <v>159</v>
      </c>
      <c r="E1" s="81">
        <f>(+B6+B12+B16+B19)/4</f>
        <v>8.5</v>
      </c>
    </row>
    <row r="2" ht="15.75">
      <c r="C2" s="27" t="s">
        <v>47</v>
      </c>
    </row>
    <row r="3" spans="3:5" ht="15.75">
      <c r="C3" s="27"/>
      <c r="D3" s="99" t="s">
        <v>160</v>
      </c>
      <c r="E3" s="102">
        <f>+B27/1</f>
        <v>10</v>
      </c>
    </row>
    <row r="4" ht="13.5" customHeight="1"/>
    <row r="5" spans="1:5" ht="18" customHeight="1">
      <c r="A5" s="19"/>
      <c r="B5" s="68" t="s">
        <v>0</v>
      </c>
      <c r="C5" s="20" t="s">
        <v>154</v>
      </c>
      <c r="D5" s="12" t="s">
        <v>0</v>
      </c>
      <c r="E5" s="98" t="s">
        <v>0</v>
      </c>
    </row>
    <row r="6" spans="1:5" ht="13.5" customHeight="1">
      <c r="A6" s="19"/>
      <c r="B6" s="68">
        <v>9</v>
      </c>
      <c r="C6" s="28" t="s">
        <v>112</v>
      </c>
      <c r="D6" s="7"/>
      <c r="E6" s="7"/>
    </row>
    <row r="7" spans="1:5" ht="13.5" customHeight="1">
      <c r="A7" s="19"/>
      <c r="B7" s="79"/>
      <c r="C7" s="28" t="s">
        <v>55</v>
      </c>
      <c r="D7" s="7"/>
      <c r="E7" s="7"/>
    </row>
    <row r="8" spans="1:5" ht="13.5" customHeight="1">
      <c r="A8" s="19"/>
      <c r="B8" s="79"/>
      <c r="C8" s="28" t="s">
        <v>48</v>
      </c>
      <c r="D8" s="7"/>
      <c r="E8" s="7"/>
    </row>
    <row r="9" spans="1:5" ht="13.5" customHeight="1">
      <c r="A9" s="19"/>
      <c r="B9" s="79"/>
      <c r="C9" s="28" t="s">
        <v>94</v>
      </c>
      <c r="D9" s="7"/>
      <c r="E9" s="7"/>
    </row>
    <row r="10" spans="1:5" ht="13.5" customHeight="1">
      <c r="A10" s="19"/>
      <c r="B10" s="79"/>
      <c r="C10" s="29"/>
      <c r="D10" s="7"/>
      <c r="E10" s="7"/>
    </row>
    <row r="11" spans="1:4" ht="18" customHeight="1">
      <c r="A11" s="19"/>
      <c r="B11" s="68" t="s">
        <v>0</v>
      </c>
      <c r="C11" s="20" t="s">
        <v>15</v>
      </c>
      <c r="D11" s="7"/>
    </row>
    <row r="12" spans="1:3" ht="13.5" customHeight="1">
      <c r="A12" s="19"/>
      <c r="B12" s="68">
        <v>9</v>
      </c>
      <c r="C12" s="30" t="s">
        <v>49</v>
      </c>
    </row>
    <row r="13" spans="1:3" ht="13.5" customHeight="1">
      <c r="A13" s="19"/>
      <c r="B13" s="79"/>
      <c r="C13" s="30" t="s">
        <v>95</v>
      </c>
    </row>
    <row r="14" spans="1:3" ht="13.5" customHeight="1">
      <c r="A14" s="19"/>
      <c r="B14" s="79"/>
      <c r="C14" s="29"/>
    </row>
    <row r="15" spans="1:3" ht="18" customHeight="1">
      <c r="A15" s="19"/>
      <c r="B15" s="68" t="s">
        <v>0</v>
      </c>
      <c r="C15" s="20" t="s">
        <v>131</v>
      </c>
    </row>
    <row r="16" spans="1:3" ht="13.5" customHeight="1">
      <c r="A16" s="19"/>
      <c r="B16" s="68">
        <v>8</v>
      </c>
      <c r="C16" s="31" t="s">
        <v>35</v>
      </c>
    </row>
    <row r="17" spans="1:3" ht="13.5" customHeight="1">
      <c r="A17" s="19"/>
      <c r="B17" s="80"/>
      <c r="C17" s="31" t="s">
        <v>96</v>
      </c>
    </row>
    <row r="18" spans="1:3" ht="13.5" customHeight="1">
      <c r="A18" s="19"/>
      <c r="B18" s="80"/>
      <c r="C18" s="31"/>
    </row>
    <row r="19" spans="1:3" ht="18" customHeight="1">
      <c r="A19" s="19"/>
      <c r="B19" s="68">
        <v>8</v>
      </c>
      <c r="C19" s="20" t="s">
        <v>130</v>
      </c>
    </row>
    <row r="20" spans="1:3" ht="13.5" customHeight="1">
      <c r="A20" s="19"/>
      <c r="B20" s="80"/>
      <c r="C20" s="31" t="s">
        <v>128</v>
      </c>
    </row>
    <row r="21" spans="1:3" ht="13.5" customHeight="1">
      <c r="A21" s="19"/>
      <c r="B21" s="80"/>
      <c r="C21" s="31" t="s">
        <v>129</v>
      </c>
    </row>
    <row r="22" spans="1:3" ht="13.5" customHeight="1">
      <c r="A22" s="19"/>
      <c r="B22" s="79"/>
      <c r="C22" s="32"/>
    </row>
    <row r="23" spans="1:5" ht="13.5" customHeight="1">
      <c r="A23" s="3"/>
      <c r="B23" s="67"/>
      <c r="C23" s="33" t="s">
        <v>0</v>
      </c>
      <c r="D23" s="7"/>
      <c r="E23" s="7"/>
    </row>
    <row r="24" spans="1:5" ht="13.5" customHeight="1">
      <c r="A24" s="3"/>
      <c r="B24" s="67"/>
      <c r="C24" s="31" t="s">
        <v>0</v>
      </c>
      <c r="D24" s="12"/>
      <c r="E24" s="12"/>
    </row>
    <row r="25" spans="1:5" ht="13.5" customHeight="1">
      <c r="A25" s="3"/>
      <c r="B25" s="67"/>
      <c r="C25" s="31"/>
      <c r="D25" s="12"/>
      <c r="E25" s="12"/>
    </row>
    <row r="26" spans="1:5" ht="42" customHeight="1">
      <c r="A26" s="3"/>
      <c r="B26" s="3"/>
      <c r="C26" s="55" t="s">
        <v>46</v>
      </c>
      <c r="D26" s="100" t="s">
        <v>162</v>
      </c>
      <c r="E26" s="101">
        <f>(B6+B12+B16+B19+B27)/5</f>
        <v>8.8</v>
      </c>
    </row>
    <row r="27" spans="1:5" ht="12.75" customHeight="1">
      <c r="A27" s="17" t="s">
        <v>149</v>
      </c>
      <c r="B27" s="68">
        <v>10</v>
      </c>
      <c r="C27" s="33" t="s">
        <v>50</v>
      </c>
      <c r="D27" s="12"/>
      <c r="E27" s="12"/>
    </row>
    <row r="28" spans="1:9" ht="12.75" customHeight="1">
      <c r="A28" s="17" t="s">
        <v>0</v>
      </c>
      <c r="B28" s="17" t="s">
        <v>0</v>
      </c>
      <c r="C28" s="33" t="s">
        <v>51</v>
      </c>
      <c r="G28" s="15"/>
      <c r="H28" s="15"/>
      <c r="I28" s="6"/>
    </row>
    <row r="29" spans="1:8" ht="12.75" customHeight="1">
      <c r="A29" s="17" t="s">
        <v>0</v>
      </c>
      <c r="B29" s="17" t="s">
        <v>0</v>
      </c>
      <c r="C29" s="33" t="s">
        <v>52</v>
      </c>
      <c r="G29" s="15"/>
      <c r="H29" s="15"/>
    </row>
    <row r="30" spans="1:9" ht="12.75" customHeight="1">
      <c r="A30" s="15" t="s">
        <v>0</v>
      </c>
      <c r="B30" s="15" t="s">
        <v>0</v>
      </c>
      <c r="C30" s="33" t="s">
        <v>54</v>
      </c>
      <c r="G30" s="17" t="s">
        <v>0</v>
      </c>
      <c r="H30" s="17"/>
      <c r="I30" s="6"/>
    </row>
    <row r="31" spans="1:9" ht="12.75" customHeight="1">
      <c r="A31" s="17" t="s">
        <v>0</v>
      </c>
      <c r="B31" s="17" t="s">
        <v>0</v>
      </c>
      <c r="C31" s="31" t="s">
        <v>53</v>
      </c>
      <c r="G31" s="17" t="s">
        <v>0</v>
      </c>
      <c r="H31" s="17"/>
      <c r="I31" s="6"/>
    </row>
    <row r="32" spans="1:9" ht="12.75" customHeight="1">
      <c r="A32" s="35" t="s">
        <v>0</v>
      </c>
      <c r="B32" s="36" t="s">
        <v>0</v>
      </c>
      <c r="C32" s="31" t="s">
        <v>0</v>
      </c>
      <c r="G32" s="15" t="s">
        <v>0</v>
      </c>
      <c r="H32" s="15"/>
      <c r="I32" s="6"/>
    </row>
    <row r="33" spans="1:9" ht="15" customHeight="1">
      <c r="A33" s="36" t="s">
        <v>0</v>
      </c>
      <c r="B33" s="36" t="s">
        <v>0</v>
      </c>
      <c r="C33" s="56" t="s">
        <v>113</v>
      </c>
      <c r="G33" s="18" t="s">
        <v>0</v>
      </c>
      <c r="H33" s="18"/>
      <c r="I33" s="6"/>
    </row>
    <row r="34" spans="1:9" ht="15" customHeight="1">
      <c r="A34" s="36" t="s">
        <v>0</v>
      </c>
      <c r="B34" s="3"/>
      <c r="C34" s="56" t="s">
        <v>97</v>
      </c>
      <c r="G34" s="35" t="s">
        <v>0</v>
      </c>
      <c r="H34" s="36"/>
      <c r="I34" s="37"/>
    </row>
    <row r="35" spans="1:9" ht="12.75" customHeight="1">
      <c r="A35" s="36" t="s">
        <v>0</v>
      </c>
      <c r="B35" s="3"/>
      <c r="C35" s="31" t="s">
        <v>0</v>
      </c>
      <c r="G35" s="38"/>
      <c r="H35" s="36"/>
      <c r="I35" s="37"/>
    </row>
    <row r="36" spans="1:9" ht="12.75" customHeight="1">
      <c r="A36" s="36"/>
      <c r="B36" s="3"/>
      <c r="C36" s="31"/>
      <c r="G36" s="38"/>
      <c r="H36" s="36"/>
      <c r="I36" s="37"/>
    </row>
    <row r="37" spans="1:9" ht="12.75" customHeight="1">
      <c r="A37" s="36"/>
      <c r="B37" s="3"/>
      <c r="C37" s="31"/>
      <c r="G37" s="38"/>
      <c r="H37" s="36"/>
      <c r="I37" s="37"/>
    </row>
    <row r="38" spans="1:9" ht="12.75" customHeight="1">
      <c r="A38" s="36"/>
      <c r="B38" s="3"/>
      <c r="C38" s="31"/>
      <c r="G38" s="38"/>
      <c r="H38" s="36"/>
      <c r="I38" s="37"/>
    </row>
    <row r="39" spans="2:9" ht="13.5" customHeight="1">
      <c r="B39" s="3"/>
      <c r="C39" s="31"/>
      <c r="G39" s="36" t="s">
        <v>0</v>
      </c>
      <c r="H39" s="36"/>
      <c r="I39" s="37"/>
    </row>
    <row r="40" spans="2:5" ht="12.75" customHeight="1">
      <c r="B40" s="3"/>
      <c r="C40" s="11"/>
      <c r="D40" s="12"/>
      <c r="E40" s="12"/>
    </row>
    <row r="41" spans="2:4" ht="12.75" customHeight="1">
      <c r="B41" s="3"/>
      <c r="D41" s="5"/>
    </row>
    <row r="42" spans="3:5" ht="12.75" customHeight="1">
      <c r="C42" s="11"/>
      <c r="D42" s="12"/>
      <c r="E42" s="12"/>
    </row>
    <row r="43" ht="12.75" customHeight="1"/>
    <row r="44" ht="12.75" customHeight="1"/>
    <row r="45" ht="12.75" customHeight="1"/>
    <row r="46" ht="12.75" customHeight="1"/>
    <row r="47" ht="12.75" customHeight="1"/>
    <row r="48" ht="12.75" customHeight="1"/>
  </sheetData>
  <sheetProtection/>
  <hyperlinks>
    <hyperlink ref="D1" r:id="rId1" display="Calcul du PmO Desserts"/>
    <hyperlink ref="D26" r:id="rId2" display="Calcul du PmO (Desserts et (Fromages)"/>
    <hyperlink ref="D3" r:id="rId3" display="Calcul du PmO Fromages"/>
  </hyperlinks>
  <printOptions horizontalCentered="1" verticalCentered="1"/>
  <pageMargins left="0.2362204724409449" right="0.1968503937007874" top="0.11811023622047245" bottom="0.1968503937007874" header="0" footer="0"/>
  <pageSetup orientation="portrait"/>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2004 Test Drive User</dc:creator>
  <cp:keywords/>
  <dc:description/>
  <cp:lastModifiedBy>Christian Latour</cp:lastModifiedBy>
  <cp:lastPrinted>2009-10-08T18:17:55Z</cp:lastPrinted>
  <dcterms:created xsi:type="dcterms:W3CDTF">2007-09-13T14:32:31Z</dcterms:created>
  <dcterms:modified xsi:type="dcterms:W3CDTF">2024-04-28T18:39:29Z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